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p500e\Events\Reno competition\2018 Competition\01 Final Problem Statement\"/>
    </mc:Choice>
  </mc:AlternateContent>
  <bookViews>
    <workbookView xWindow="3150" yWindow="0" windowWidth="10065" windowHeight="7095"/>
  </bookViews>
  <sheets>
    <sheet name="Luhrs Marriot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6" i="1" l="1"/>
  <c r="D38" i="1"/>
  <c r="E38" i="1"/>
  <c r="G38" i="1"/>
  <c r="G39" i="1" s="1"/>
  <c r="G40" i="1" s="1"/>
  <c r="G41" i="1" s="1"/>
  <c r="G42" i="1" s="1"/>
  <c r="G43" i="1" s="1"/>
  <c r="C38" i="1"/>
  <c r="F3" i="1"/>
  <c r="H3" i="1" s="1"/>
  <c r="F4" i="1"/>
  <c r="H4" i="1" s="1"/>
  <c r="F5" i="1"/>
  <c r="H5" i="1" s="1"/>
  <c r="F7" i="1"/>
  <c r="H7" i="1" s="1"/>
  <c r="F9" i="1"/>
  <c r="H9" i="1" s="1"/>
  <c r="F10" i="1"/>
  <c r="H10" i="1" s="1"/>
  <c r="F11" i="1"/>
  <c r="H11" i="1" s="1"/>
  <c r="F12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2" i="1"/>
  <c r="H2" i="1" s="1"/>
  <c r="G44" i="1" l="1"/>
  <c r="F38" i="1"/>
  <c r="H12" i="1"/>
  <c r="H38" i="1" s="1"/>
  <c r="G45" i="1" l="1"/>
  <c r="H39" i="1"/>
  <c r="H40" i="1" s="1"/>
  <c r="F39" i="1"/>
  <c r="F40" i="1" s="1"/>
  <c r="F41" i="1" s="1"/>
  <c r="G46" i="1" l="1"/>
  <c r="G47" i="1" s="1"/>
  <c r="F42" i="1"/>
  <c r="F43" i="1" s="1"/>
  <c r="H41" i="1"/>
  <c r="H42" i="1" s="1"/>
  <c r="H43" i="1" l="1"/>
  <c r="H44" i="1" s="1"/>
  <c r="F44" i="1" l="1"/>
  <c r="F45" i="1" l="1"/>
  <c r="H45" i="1" s="1"/>
  <c r="H46" i="1" s="1"/>
  <c r="H47" i="1" s="1"/>
  <c r="F46" i="1" l="1"/>
  <c r="F47" i="1" s="1"/>
</calcChain>
</file>

<file path=xl/sharedStrings.xml><?xml version="1.0" encoding="utf-8"?>
<sst xmlns="http://schemas.openxmlformats.org/spreadsheetml/2006/main" count="56" uniqueCount="53">
  <si>
    <t>SEC.</t>
  </si>
  <si>
    <t>MATERIAL</t>
  </si>
  <si>
    <t>EQ OR SUB</t>
  </si>
  <si>
    <t>LABOR</t>
  </si>
  <si>
    <t>VARIANCE</t>
  </si>
  <si>
    <t>BASE
BID</t>
  </si>
  <si>
    <t>REVISED
BID</t>
  </si>
  <si>
    <t>ITEM</t>
  </si>
  <si>
    <t>SUBCONTRACTORS</t>
  </si>
  <si>
    <t>General Conditions</t>
  </si>
  <si>
    <t>General Requirements</t>
  </si>
  <si>
    <t>Building Concrete</t>
  </si>
  <si>
    <t>Reinforcing</t>
  </si>
  <si>
    <t>Site Concrete</t>
  </si>
  <si>
    <t>Rough Carpentry</t>
  </si>
  <si>
    <t>Building Specialties</t>
  </si>
  <si>
    <t>Masonry</t>
  </si>
  <si>
    <t>Structural Steel</t>
  </si>
  <si>
    <t>Decorative Metal</t>
  </si>
  <si>
    <t>Millwork</t>
  </si>
  <si>
    <t>Waterproofing &amp; Sealants</t>
  </si>
  <si>
    <t>Roofing</t>
  </si>
  <si>
    <t>Metal Panels</t>
  </si>
  <si>
    <t>Fireproofing</t>
  </si>
  <si>
    <t>Insulation</t>
  </si>
  <si>
    <t>Glass &amp; Glazing</t>
  </si>
  <si>
    <t>EIFS &amp; Plaster</t>
  </si>
  <si>
    <t>Flooring</t>
  </si>
  <si>
    <t>Painting</t>
  </si>
  <si>
    <t>Acoustical Ceilings</t>
  </si>
  <si>
    <t>Fire Fighter Breathing</t>
  </si>
  <si>
    <t>Swimming Pools</t>
  </si>
  <si>
    <t>Equipment</t>
  </si>
  <si>
    <t>Elevators</t>
  </si>
  <si>
    <t>Fire Protection</t>
  </si>
  <si>
    <t>Plumbing</t>
  </si>
  <si>
    <t>HVAC</t>
  </si>
  <si>
    <t>Electrical</t>
  </si>
  <si>
    <t>Demolition</t>
  </si>
  <si>
    <t>Earthwork</t>
  </si>
  <si>
    <t>Site Utilities</t>
  </si>
  <si>
    <t>Asphalt</t>
  </si>
  <si>
    <t>Landscaping</t>
  </si>
  <si>
    <t xml:space="preserve">ST </t>
  </si>
  <si>
    <t>BONDS &amp; INSURANCE</t>
  </si>
  <si>
    <t>ST</t>
  </si>
  <si>
    <t>FEE</t>
  </si>
  <si>
    <t>CONTINGENCY</t>
  </si>
  <si>
    <t>FINAL</t>
  </si>
  <si>
    <t>New Proposed Fee %:</t>
  </si>
  <si>
    <t>New Proposed Contingency %:</t>
  </si>
  <si>
    <t>Framing &amp; Drywall</t>
  </si>
  <si>
    <t>ARIZONA TRANSACTION PRIVILEGE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</si>
</sst>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10" xfId="1" applyNumberFormat="1" applyFont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38" fontId="2" fillId="4" borderId="10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1" applyNumberFormat="1" applyFont="1" applyBorder="1" applyAlignment="1">
      <alignment horizontal="center" vertical="center"/>
    </xf>
    <xf numFmtId="38" fontId="2" fillId="0" borderId="12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8" xfId="1" applyNumberFormat="1" applyFont="1" applyBorder="1" applyAlignment="1">
      <alignment horizontal="center" vertical="center"/>
    </xf>
    <xf numFmtId="38" fontId="2" fillId="0" borderId="14" xfId="1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right" vertical="center"/>
    </xf>
    <xf numFmtId="38" fontId="3" fillId="0" borderId="14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38" fontId="2" fillId="0" borderId="10" xfId="0" applyNumberFormat="1" applyFont="1" applyBorder="1" applyAlignment="1">
      <alignment horizontal="right" vertical="center"/>
    </xf>
    <xf numFmtId="0" fontId="2" fillId="3" borderId="23" xfId="0" applyFont="1" applyFill="1" applyBorder="1" applyAlignment="1">
      <alignment horizontal="center" vertical="center"/>
    </xf>
    <xf numFmtId="38" fontId="2" fillId="3" borderId="10" xfId="0" applyNumberFormat="1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center" vertical="center"/>
    </xf>
    <xf numFmtId="38" fontId="2" fillId="3" borderId="25" xfId="0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0" fontId="3" fillId="2" borderId="19" xfId="0" applyNumberFormat="1" applyFont="1" applyFill="1" applyBorder="1" applyAlignment="1" applyProtection="1">
      <alignment horizontal="right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Normal="100" workbookViewId="0">
      <selection activeCell="G2" sqref="G2"/>
    </sheetView>
  </sheetViews>
  <sheetFormatPr defaultRowHeight="12" x14ac:dyDescent="0.25"/>
  <cols>
    <col min="1" max="1" width="9.140625" style="2"/>
    <col min="2" max="2" width="21.42578125" style="1" bestFit="1" customWidth="1"/>
    <col min="3" max="7" width="12.85546875" style="2" customWidth="1"/>
    <col min="8" max="8" width="12.85546875" style="3" customWidth="1"/>
    <col min="9" max="16384" width="9.140625" style="1"/>
  </cols>
  <sheetData>
    <row r="1" spans="1:8" s="22" customFormat="1" ht="24.75" thickBot="1" x14ac:dyDescent="0.3">
      <c r="A1" s="27" t="s">
        <v>0</v>
      </c>
      <c r="B1" s="28" t="s">
        <v>7</v>
      </c>
      <c r="C1" s="29" t="s">
        <v>1</v>
      </c>
      <c r="D1" s="29" t="s">
        <v>2</v>
      </c>
      <c r="E1" s="29" t="s">
        <v>3</v>
      </c>
      <c r="F1" s="30" t="s">
        <v>5</v>
      </c>
      <c r="G1" s="30" t="s">
        <v>6</v>
      </c>
      <c r="H1" s="31" t="s">
        <v>4</v>
      </c>
    </row>
    <row r="2" spans="1:8" x14ac:dyDescent="0.25">
      <c r="A2" s="23">
        <v>1</v>
      </c>
      <c r="B2" s="24" t="s">
        <v>9</v>
      </c>
      <c r="C2" s="25">
        <v>130000</v>
      </c>
      <c r="D2" s="25">
        <v>558000</v>
      </c>
      <c r="E2" s="25">
        <v>1892000</v>
      </c>
      <c r="F2" s="25">
        <f>C2+D2+E2</f>
        <v>2580000</v>
      </c>
      <c r="G2" s="52"/>
      <c r="H2" s="26">
        <f>G2-F2</f>
        <v>-2580000</v>
      </c>
    </row>
    <row r="3" spans="1:8" x14ac:dyDescent="0.25">
      <c r="A3" s="14">
        <v>2</v>
      </c>
      <c r="B3" s="4" t="s">
        <v>10</v>
      </c>
      <c r="C3" s="5">
        <v>75000</v>
      </c>
      <c r="D3" s="5">
        <v>750000</v>
      </c>
      <c r="E3" s="5">
        <v>230000</v>
      </c>
      <c r="F3" s="5">
        <f t="shared" ref="F3:F37" si="0">C3+D3+E3</f>
        <v>1055000</v>
      </c>
      <c r="G3" s="5">
        <v>1130000</v>
      </c>
      <c r="H3" s="15">
        <f t="shared" ref="H3:H37" si="1">G3-F3</f>
        <v>75000</v>
      </c>
    </row>
    <row r="4" spans="1:8" x14ac:dyDescent="0.25">
      <c r="A4" s="14">
        <v>3</v>
      </c>
      <c r="B4" s="4" t="s">
        <v>11</v>
      </c>
      <c r="C4" s="5"/>
      <c r="D4" s="5">
        <v>4980000</v>
      </c>
      <c r="E4" s="5"/>
      <c r="F4" s="5">
        <f t="shared" si="0"/>
        <v>4980000</v>
      </c>
      <c r="G4" s="53"/>
      <c r="H4" s="15">
        <f t="shared" si="1"/>
        <v>-4980000</v>
      </c>
    </row>
    <row r="5" spans="1:8" x14ac:dyDescent="0.25">
      <c r="A5" s="14">
        <v>4</v>
      </c>
      <c r="B5" s="4" t="s">
        <v>12</v>
      </c>
      <c r="C5" s="5"/>
      <c r="D5" s="5">
        <v>625000</v>
      </c>
      <c r="E5" s="5"/>
      <c r="F5" s="5">
        <f t="shared" si="0"/>
        <v>625000</v>
      </c>
      <c r="G5" s="5">
        <v>625000</v>
      </c>
      <c r="H5" s="15">
        <f t="shared" si="1"/>
        <v>0</v>
      </c>
    </row>
    <row r="6" spans="1:8" x14ac:dyDescent="0.25">
      <c r="A6" s="14">
        <v>5</v>
      </c>
      <c r="B6" s="4" t="s">
        <v>13</v>
      </c>
      <c r="C6" s="5"/>
      <c r="D6" s="32">
        <v>350000</v>
      </c>
      <c r="E6" s="5"/>
      <c r="F6" s="5">
        <f t="shared" si="0"/>
        <v>350000</v>
      </c>
      <c r="G6" s="5">
        <v>327000</v>
      </c>
      <c r="H6" s="15">
        <f t="shared" si="1"/>
        <v>-23000</v>
      </c>
    </row>
    <row r="7" spans="1:8" x14ac:dyDescent="0.25">
      <c r="A7" s="14">
        <v>6</v>
      </c>
      <c r="B7" s="4" t="s">
        <v>14</v>
      </c>
      <c r="C7" s="5"/>
      <c r="D7" s="5">
        <v>50000</v>
      </c>
      <c r="E7" s="5"/>
      <c r="F7" s="5">
        <f t="shared" si="0"/>
        <v>50000</v>
      </c>
      <c r="G7" s="5">
        <v>50000</v>
      </c>
      <c r="H7" s="15">
        <f t="shared" si="1"/>
        <v>0</v>
      </c>
    </row>
    <row r="8" spans="1:8" x14ac:dyDescent="0.25">
      <c r="A8" s="16"/>
      <c r="B8" s="7" t="s">
        <v>8</v>
      </c>
      <c r="C8" s="6"/>
      <c r="D8" s="6"/>
      <c r="E8" s="6"/>
      <c r="F8" s="6"/>
      <c r="G8" s="6"/>
      <c r="H8" s="17"/>
    </row>
    <row r="9" spans="1:8" x14ac:dyDescent="0.25">
      <c r="A9" s="14">
        <v>7</v>
      </c>
      <c r="B9" s="4" t="s">
        <v>15</v>
      </c>
      <c r="C9" s="5"/>
      <c r="D9" s="51">
        <v>1977000</v>
      </c>
      <c r="E9" s="5"/>
      <c r="F9" s="5">
        <f>C9+D9+E9</f>
        <v>1977000</v>
      </c>
      <c r="G9" s="53"/>
      <c r="H9" s="15">
        <f>G9-F9</f>
        <v>-1977000</v>
      </c>
    </row>
    <row r="10" spans="1:8" x14ac:dyDescent="0.25">
      <c r="A10" s="14">
        <v>9</v>
      </c>
      <c r="B10" s="4" t="s">
        <v>16</v>
      </c>
      <c r="C10" s="5"/>
      <c r="D10" s="51">
        <v>675000</v>
      </c>
      <c r="E10" s="5"/>
      <c r="F10" s="5">
        <f t="shared" si="0"/>
        <v>675000</v>
      </c>
      <c r="G10" s="5">
        <v>642000</v>
      </c>
      <c r="H10" s="15">
        <f t="shared" si="1"/>
        <v>-33000</v>
      </c>
    </row>
    <row r="11" spans="1:8" x14ac:dyDescent="0.25">
      <c r="A11" s="14">
        <v>10</v>
      </c>
      <c r="B11" s="4" t="s">
        <v>17</v>
      </c>
      <c r="C11" s="5"/>
      <c r="D11" s="51">
        <v>1620000</v>
      </c>
      <c r="E11" s="5"/>
      <c r="F11" s="5">
        <f t="shared" si="0"/>
        <v>1620000</v>
      </c>
      <c r="G11" s="5">
        <v>1633000</v>
      </c>
      <c r="H11" s="15">
        <f t="shared" si="1"/>
        <v>13000</v>
      </c>
    </row>
    <row r="12" spans="1:8" x14ac:dyDescent="0.25">
      <c r="A12" s="14">
        <v>11</v>
      </c>
      <c r="B12" s="4" t="s">
        <v>18</v>
      </c>
      <c r="C12" s="5"/>
      <c r="D12" s="51">
        <v>130000</v>
      </c>
      <c r="E12" s="5"/>
      <c r="F12" s="5">
        <f t="shared" si="0"/>
        <v>130000</v>
      </c>
      <c r="G12" s="5">
        <v>126000</v>
      </c>
      <c r="H12" s="15">
        <f t="shared" si="1"/>
        <v>-4000</v>
      </c>
    </row>
    <row r="13" spans="1:8" x14ac:dyDescent="0.25">
      <c r="A13" s="14">
        <v>12</v>
      </c>
      <c r="B13" s="4" t="s">
        <v>19</v>
      </c>
      <c r="C13" s="5"/>
      <c r="D13" s="51">
        <v>2047000</v>
      </c>
      <c r="E13" s="5"/>
      <c r="F13" s="5">
        <f t="shared" si="0"/>
        <v>2047000</v>
      </c>
      <c r="G13" s="53"/>
      <c r="H13" s="15">
        <f t="shared" si="1"/>
        <v>-2047000</v>
      </c>
    </row>
    <row r="14" spans="1:8" x14ac:dyDescent="0.25">
      <c r="A14" s="14">
        <v>13</v>
      </c>
      <c r="B14" s="4" t="s">
        <v>20</v>
      </c>
      <c r="C14" s="5"/>
      <c r="D14" s="51">
        <v>805000</v>
      </c>
      <c r="E14" s="5"/>
      <c r="F14" s="5">
        <f t="shared" si="0"/>
        <v>805000</v>
      </c>
      <c r="G14" s="5">
        <v>762000</v>
      </c>
      <c r="H14" s="15">
        <f t="shared" si="1"/>
        <v>-43000</v>
      </c>
    </row>
    <row r="15" spans="1:8" x14ac:dyDescent="0.25">
      <c r="A15" s="14">
        <v>14</v>
      </c>
      <c r="B15" s="4" t="s">
        <v>21</v>
      </c>
      <c r="C15" s="5"/>
      <c r="D15" s="51">
        <v>480000</v>
      </c>
      <c r="E15" s="5"/>
      <c r="F15" s="5">
        <f t="shared" si="0"/>
        <v>480000</v>
      </c>
      <c r="G15" s="5">
        <v>462000</v>
      </c>
      <c r="H15" s="15">
        <f t="shared" si="1"/>
        <v>-18000</v>
      </c>
    </row>
    <row r="16" spans="1:8" x14ac:dyDescent="0.25">
      <c r="A16" s="14">
        <v>15</v>
      </c>
      <c r="B16" s="4" t="s">
        <v>22</v>
      </c>
      <c r="C16" s="5"/>
      <c r="D16" s="51">
        <v>125000</v>
      </c>
      <c r="E16" s="5"/>
      <c r="F16" s="5">
        <f t="shared" si="0"/>
        <v>125000</v>
      </c>
      <c r="G16" s="5">
        <v>125000</v>
      </c>
      <c r="H16" s="15">
        <f t="shared" si="1"/>
        <v>0</v>
      </c>
    </row>
    <row r="17" spans="1:8" x14ac:dyDescent="0.25">
      <c r="A17" s="14">
        <v>16</v>
      </c>
      <c r="B17" s="4" t="s">
        <v>23</v>
      </c>
      <c r="C17" s="5"/>
      <c r="D17" s="51">
        <v>30000</v>
      </c>
      <c r="E17" s="5"/>
      <c r="F17" s="5">
        <f t="shared" si="0"/>
        <v>30000</v>
      </c>
      <c r="G17" s="5">
        <v>30000</v>
      </c>
      <c r="H17" s="15">
        <f t="shared" si="1"/>
        <v>0</v>
      </c>
    </row>
    <row r="18" spans="1:8" x14ac:dyDescent="0.25">
      <c r="A18" s="14">
        <v>17</v>
      </c>
      <c r="B18" s="4" t="s">
        <v>24</v>
      </c>
      <c r="C18" s="5"/>
      <c r="D18" s="51">
        <v>123000</v>
      </c>
      <c r="E18" s="5"/>
      <c r="F18" s="5">
        <f t="shared" si="0"/>
        <v>123000</v>
      </c>
      <c r="G18" s="5">
        <v>114000</v>
      </c>
      <c r="H18" s="15">
        <f t="shared" si="1"/>
        <v>-9000</v>
      </c>
    </row>
    <row r="19" spans="1:8" x14ac:dyDescent="0.25">
      <c r="A19" s="14">
        <v>18</v>
      </c>
      <c r="B19" s="4" t="s">
        <v>25</v>
      </c>
      <c r="C19" s="5"/>
      <c r="D19" s="51">
        <v>1895000</v>
      </c>
      <c r="E19" s="5"/>
      <c r="F19" s="5">
        <f t="shared" si="0"/>
        <v>1895000</v>
      </c>
      <c r="G19" s="5">
        <v>1895000</v>
      </c>
      <c r="H19" s="15">
        <f t="shared" si="1"/>
        <v>0</v>
      </c>
    </row>
    <row r="20" spans="1:8" x14ac:dyDescent="0.25">
      <c r="A20" s="14">
        <v>19</v>
      </c>
      <c r="B20" s="4" t="s">
        <v>51</v>
      </c>
      <c r="C20" s="5"/>
      <c r="D20" s="51">
        <v>3492000</v>
      </c>
      <c r="E20" s="5"/>
      <c r="F20" s="5">
        <f t="shared" si="0"/>
        <v>3492000</v>
      </c>
      <c r="G20" s="53"/>
      <c r="H20" s="15">
        <f t="shared" si="1"/>
        <v>-3492000</v>
      </c>
    </row>
    <row r="21" spans="1:8" x14ac:dyDescent="0.25">
      <c r="A21" s="14">
        <v>20</v>
      </c>
      <c r="B21" s="4" t="s">
        <v>26</v>
      </c>
      <c r="C21" s="5"/>
      <c r="D21" s="51">
        <v>955000</v>
      </c>
      <c r="E21" s="5"/>
      <c r="F21" s="5">
        <f t="shared" si="0"/>
        <v>955000</v>
      </c>
      <c r="G21" s="5">
        <v>825000</v>
      </c>
      <c r="H21" s="15">
        <f t="shared" si="1"/>
        <v>-130000</v>
      </c>
    </row>
    <row r="22" spans="1:8" x14ac:dyDescent="0.25">
      <c r="A22" s="14">
        <v>21</v>
      </c>
      <c r="B22" s="4" t="s">
        <v>27</v>
      </c>
      <c r="C22" s="5"/>
      <c r="D22" s="51">
        <v>1636000</v>
      </c>
      <c r="E22" s="5"/>
      <c r="F22" s="5">
        <f t="shared" si="0"/>
        <v>1636000</v>
      </c>
      <c r="G22" s="53"/>
      <c r="H22" s="15">
        <f t="shared" si="1"/>
        <v>-1636000</v>
      </c>
    </row>
    <row r="23" spans="1:8" x14ac:dyDescent="0.25">
      <c r="A23" s="14">
        <v>22</v>
      </c>
      <c r="B23" s="4" t="s">
        <v>28</v>
      </c>
      <c r="C23" s="5"/>
      <c r="D23" s="5">
        <v>625000</v>
      </c>
      <c r="E23" s="5"/>
      <c r="F23" s="5">
        <f t="shared" si="0"/>
        <v>625000</v>
      </c>
      <c r="G23" s="5">
        <v>575000</v>
      </c>
      <c r="H23" s="15">
        <f t="shared" si="1"/>
        <v>-50000</v>
      </c>
    </row>
    <row r="24" spans="1:8" x14ac:dyDescent="0.25">
      <c r="A24" s="14">
        <v>23</v>
      </c>
      <c r="B24" s="4" t="s">
        <v>29</v>
      </c>
      <c r="C24" s="5"/>
      <c r="D24" s="5">
        <v>110000</v>
      </c>
      <c r="E24" s="5"/>
      <c r="F24" s="5">
        <f t="shared" si="0"/>
        <v>110000</v>
      </c>
      <c r="G24" s="5">
        <v>110000</v>
      </c>
      <c r="H24" s="15">
        <f t="shared" si="1"/>
        <v>0</v>
      </c>
    </row>
    <row r="25" spans="1:8" x14ac:dyDescent="0.25">
      <c r="A25" s="14">
        <v>24</v>
      </c>
      <c r="B25" s="4" t="s">
        <v>30</v>
      </c>
      <c r="C25" s="5"/>
      <c r="D25" s="5">
        <v>270000</v>
      </c>
      <c r="E25" s="5"/>
      <c r="F25" s="5">
        <f t="shared" si="0"/>
        <v>270000</v>
      </c>
      <c r="G25" s="5">
        <v>270000</v>
      </c>
      <c r="H25" s="15">
        <f t="shared" si="1"/>
        <v>0</v>
      </c>
    </row>
    <row r="26" spans="1:8" x14ac:dyDescent="0.25">
      <c r="A26" s="14">
        <v>25</v>
      </c>
      <c r="B26" s="4" t="s">
        <v>31</v>
      </c>
      <c r="C26" s="5"/>
      <c r="D26" s="5">
        <v>175000</v>
      </c>
      <c r="E26" s="5"/>
      <c r="F26" s="5">
        <f t="shared" si="0"/>
        <v>175000</v>
      </c>
      <c r="G26" s="5">
        <v>170000</v>
      </c>
      <c r="H26" s="15">
        <f t="shared" si="1"/>
        <v>-5000</v>
      </c>
    </row>
    <row r="27" spans="1:8" x14ac:dyDescent="0.25">
      <c r="A27" s="14">
        <v>26</v>
      </c>
      <c r="B27" s="4" t="s">
        <v>32</v>
      </c>
      <c r="C27" s="5"/>
      <c r="D27" s="5">
        <v>1115000</v>
      </c>
      <c r="E27" s="5"/>
      <c r="F27" s="5">
        <f t="shared" si="0"/>
        <v>1115000</v>
      </c>
      <c r="G27" s="5">
        <v>925000</v>
      </c>
      <c r="H27" s="15">
        <f t="shared" si="1"/>
        <v>-190000</v>
      </c>
    </row>
    <row r="28" spans="1:8" x14ac:dyDescent="0.25">
      <c r="A28" s="14">
        <v>27</v>
      </c>
      <c r="B28" s="4" t="s">
        <v>33</v>
      </c>
      <c r="C28" s="5"/>
      <c r="D28" s="5">
        <v>2150000</v>
      </c>
      <c r="E28" s="5"/>
      <c r="F28" s="5">
        <f t="shared" si="0"/>
        <v>2150000</v>
      </c>
      <c r="G28" s="5">
        <v>2150000</v>
      </c>
      <c r="H28" s="15">
        <f t="shared" si="1"/>
        <v>0</v>
      </c>
    </row>
    <row r="29" spans="1:8" x14ac:dyDescent="0.25">
      <c r="A29" s="14">
        <v>28</v>
      </c>
      <c r="B29" s="4" t="s">
        <v>34</v>
      </c>
      <c r="C29" s="5"/>
      <c r="D29" s="5">
        <v>495000</v>
      </c>
      <c r="E29" s="5"/>
      <c r="F29" s="5">
        <f t="shared" si="0"/>
        <v>495000</v>
      </c>
      <c r="G29" s="5">
        <v>495000</v>
      </c>
      <c r="H29" s="15">
        <f t="shared" si="1"/>
        <v>0</v>
      </c>
    </row>
    <row r="30" spans="1:8" x14ac:dyDescent="0.25">
      <c r="A30" s="14">
        <v>29</v>
      </c>
      <c r="B30" s="4" t="s">
        <v>35</v>
      </c>
      <c r="C30" s="5"/>
      <c r="D30" s="5">
        <v>3418000</v>
      </c>
      <c r="E30" s="5"/>
      <c r="F30" s="5">
        <f t="shared" si="0"/>
        <v>3418000</v>
      </c>
      <c r="G30" s="5">
        <v>3430000</v>
      </c>
      <c r="H30" s="15">
        <f t="shared" si="1"/>
        <v>12000</v>
      </c>
    </row>
    <row r="31" spans="1:8" x14ac:dyDescent="0.25">
      <c r="A31" s="14">
        <v>30</v>
      </c>
      <c r="B31" s="4" t="s">
        <v>36</v>
      </c>
      <c r="C31" s="5"/>
      <c r="D31" s="5">
        <v>5400000</v>
      </c>
      <c r="E31" s="5"/>
      <c r="F31" s="5">
        <f t="shared" si="0"/>
        <v>5400000</v>
      </c>
      <c r="G31" s="5">
        <v>5456000</v>
      </c>
      <c r="H31" s="15">
        <f t="shared" si="1"/>
        <v>56000</v>
      </c>
    </row>
    <row r="32" spans="1:8" x14ac:dyDescent="0.25">
      <c r="A32" s="14">
        <v>31</v>
      </c>
      <c r="B32" s="4" t="s">
        <v>37</v>
      </c>
      <c r="C32" s="5"/>
      <c r="D32" s="5">
        <v>5600000</v>
      </c>
      <c r="E32" s="5"/>
      <c r="F32" s="5">
        <f t="shared" si="0"/>
        <v>5600000</v>
      </c>
      <c r="G32" s="5">
        <v>5600000</v>
      </c>
      <c r="H32" s="15">
        <f t="shared" si="1"/>
        <v>0</v>
      </c>
    </row>
    <row r="33" spans="1:8" x14ac:dyDescent="0.25">
      <c r="A33" s="14">
        <v>32</v>
      </c>
      <c r="B33" s="4" t="s">
        <v>38</v>
      </c>
      <c r="C33" s="5"/>
      <c r="D33" s="5">
        <v>38000</v>
      </c>
      <c r="E33" s="5"/>
      <c r="F33" s="5">
        <f t="shared" si="0"/>
        <v>38000</v>
      </c>
      <c r="G33" s="5">
        <v>18000</v>
      </c>
      <c r="H33" s="15">
        <f t="shared" si="1"/>
        <v>-20000</v>
      </c>
    </row>
    <row r="34" spans="1:8" x14ac:dyDescent="0.25">
      <c r="A34" s="14">
        <v>33</v>
      </c>
      <c r="B34" s="4" t="s">
        <v>39</v>
      </c>
      <c r="C34" s="5"/>
      <c r="D34" s="5">
        <v>27000</v>
      </c>
      <c r="E34" s="5"/>
      <c r="F34" s="5">
        <f t="shared" si="0"/>
        <v>27000</v>
      </c>
      <c r="G34" s="5">
        <v>125000</v>
      </c>
      <c r="H34" s="15">
        <f t="shared" si="1"/>
        <v>98000</v>
      </c>
    </row>
    <row r="35" spans="1:8" x14ac:dyDescent="0.25">
      <c r="A35" s="14">
        <v>34</v>
      </c>
      <c r="B35" s="4" t="s">
        <v>40</v>
      </c>
      <c r="C35" s="5"/>
      <c r="D35" s="5">
        <v>135000</v>
      </c>
      <c r="E35" s="5"/>
      <c r="F35" s="5">
        <f t="shared" si="0"/>
        <v>135000</v>
      </c>
      <c r="G35" s="5">
        <v>155000</v>
      </c>
      <c r="H35" s="15">
        <f t="shared" si="1"/>
        <v>20000</v>
      </c>
    </row>
    <row r="36" spans="1:8" x14ac:dyDescent="0.25">
      <c r="A36" s="14">
        <v>35</v>
      </c>
      <c r="B36" s="4" t="s">
        <v>41</v>
      </c>
      <c r="C36" s="5"/>
      <c r="D36" s="5">
        <v>45000</v>
      </c>
      <c r="E36" s="5"/>
      <c r="F36" s="5">
        <f t="shared" si="0"/>
        <v>45000</v>
      </c>
      <c r="G36" s="5">
        <v>40000</v>
      </c>
      <c r="H36" s="15">
        <f t="shared" si="1"/>
        <v>-5000</v>
      </c>
    </row>
    <row r="37" spans="1:8" ht="12.75" thickBot="1" x14ac:dyDescent="0.3">
      <c r="A37" s="18">
        <v>36</v>
      </c>
      <c r="B37" s="19" t="s">
        <v>42</v>
      </c>
      <c r="C37" s="20"/>
      <c r="D37" s="20">
        <v>175000</v>
      </c>
      <c r="E37" s="20"/>
      <c r="F37" s="20">
        <f t="shared" si="0"/>
        <v>175000</v>
      </c>
      <c r="G37" s="20">
        <v>157000</v>
      </c>
      <c r="H37" s="21">
        <f t="shared" si="1"/>
        <v>-18000</v>
      </c>
    </row>
    <row r="38" spans="1:8" ht="15" customHeight="1" x14ac:dyDescent="0.25">
      <c r="A38" s="58" t="s">
        <v>43</v>
      </c>
      <c r="B38" s="59"/>
      <c r="C38" s="12">
        <f t="shared" ref="C38:H38" si="2">SUM(C2:C37)</f>
        <v>205000</v>
      </c>
      <c r="D38" s="12">
        <f t="shared" si="2"/>
        <v>43081000</v>
      </c>
      <c r="E38" s="12">
        <f t="shared" si="2"/>
        <v>2122000</v>
      </c>
      <c r="F38" s="13">
        <f t="shared" si="2"/>
        <v>45408000</v>
      </c>
      <c r="G38" s="13">
        <f t="shared" si="2"/>
        <v>28422000</v>
      </c>
      <c r="H38" s="41">
        <f t="shared" si="2"/>
        <v>-16986000</v>
      </c>
    </row>
    <row r="39" spans="1:8" ht="18.75" customHeight="1" x14ac:dyDescent="0.25">
      <c r="A39" s="42"/>
      <c r="B39" s="43"/>
      <c r="C39" s="44"/>
      <c r="D39" s="44"/>
      <c r="E39" s="45" t="s">
        <v>44</v>
      </c>
      <c r="F39" s="8">
        <f>0.008*F38</f>
        <v>363264</v>
      </c>
      <c r="G39" s="8">
        <f t="shared" ref="G39:H39" si="3">0.008*G38</f>
        <v>227376</v>
      </c>
      <c r="H39" s="46">
        <f t="shared" si="3"/>
        <v>-135888</v>
      </c>
    </row>
    <row r="40" spans="1:8" ht="18.75" customHeight="1" x14ac:dyDescent="0.25">
      <c r="A40" s="47"/>
      <c r="B40" s="36"/>
      <c r="C40" s="35"/>
      <c r="D40" s="35"/>
      <c r="E40" s="37" t="s">
        <v>45</v>
      </c>
      <c r="F40" s="33">
        <f>F38+F39</f>
        <v>45771264</v>
      </c>
      <c r="G40" s="33">
        <f t="shared" ref="G40:H40" si="4">G38+G39</f>
        <v>28649376</v>
      </c>
      <c r="H40" s="48">
        <f t="shared" si="4"/>
        <v>-17121888</v>
      </c>
    </row>
    <row r="41" spans="1:8" ht="18.75" customHeight="1" x14ac:dyDescent="0.25">
      <c r="A41" s="42"/>
      <c r="B41" s="45" t="s">
        <v>50</v>
      </c>
      <c r="C41" s="54"/>
      <c r="D41" s="44"/>
      <c r="E41" s="45" t="s">
        <v>47</v>
      </c>
      <c r="F41" s="9">
        <f>F40*0.015</f>
        <v>686568.95999999996</v>
      </c>
      <c r="G41" s="55">
        <f>G40*C41</f>
        <v>0</v>
      </c>
      <c r="H41" s="46">
        <f>G41-F41</f>
        <v>-686568.95999999996</v>
      </c>
    </row>
    <row r="42" spans="1:8" ht="18.75" customHeight="1" x14ac:dyDescent="0.25">
      <c r="A42" s="47"/>
      <c r="B42" s="36"/>
      <c r="C42" s="35"/>
      <c r="D42" s="35"/>
      <c r="E42" s="37" t="s">
        <v>45</v>
      </c>
      <c r="F42" s="33">
        <f>F40+F41</f>
        <v>46457832.960000001</v>
      </c>
      <c r="G42" s="33">
        <f t="shared" ref="G42:H42" si="5">G40+G41</f>
        <v>28649376</v>
      </c>
      <c r="H42" s="48">
        <f t="shared" si="5"/>
        <v>-17808456.960000001</v>
      </c>
    </row>
    <row r="43" spans="1:8" ht="18.75" customHeight="1" x14ac:dyDescent="0.25">
      <c r="A43" s="42"/>
      <c r="B43" s="45" t="s">
        <v>49</v>
      </c>
      <c r="C43" s="54"/>
      <c r="D43" s="44"/>
      <c r="E43" s="45" t="s">
        <v>46</v>
      </c>
      <c r="F43" s="9">
        <f>F42*0.045</f>
        <v>2090602.4831999999</v>
      </c>
      <c r="G43" s="55">
        <f>G42*C43</f>
        <v>0</v>
      </c>
      <c r="H43" s="46">
        <f>G43-F43</f>
        <v>-2090602.4831999999</v>
      </c>
    </row>
    <row r="44" spans="1:8" ht="18.75" customHeight="1" x14ac:dyDescent="0.25">
      <c r="A44" s="47"/>
      <c r="B44" s="36"/>
      <c r="C44" s="35"/>
      <c r="D44" s="35"/>
      <c r="E44" s="37" t="s">
        <v>45</v>
      </c>
      <c r="F44" s="33">
        <f>F42+F43</f>
        <v>48548435.4432</v>
      </c>
      <c r="G44" s="33">
        <f t="shared" ref="G44:H44" si="6">G42+G43</f>
        <v>28649376</v>
      </c>
      <c r="H44" s="48">
        <f t="shared" si="6"/>
        <v>-19899059.4432</v>
      </c>
    </row>
    <row r="45" spans="1:8" ht="18.75" customHeight="1" x14ac:dyDescent="0.25">
      <c r="A45" s="42"/>
      <c r="B45" s="43"/>
      <c r="C45" s="44"/>
      <c r="D45" s="44"/>
      <c r="E45" s="45" t="s">
        <v>52</v>
      </c>
      <c r="F45" s="9">
        <f>F44*0.051188</f>
        <v>2485097.3134665214</v>
      </c>
      <c r="G45" s="9">
        <f>G44*0.051188</f>
        <v>1466504.258688</v>
      </c>
      <c r="H45" s="46">
        <f>G45-F45</f>
        <v>-1018593.0547785214</v>
      </c>
    </row>
    <row r="46" spans="1:8" ht="18.75" customHeight="1" thickBot="1" x14ac:dyDescent="0.3">
      <c r="A46" s="49"/>
      <c r="B46" s="39"/>
      <c r="C46" s="38"/>
      <c r="D46" s="38"/>
      <c r="E46" s="40" t="s">
        <v>45</v>
      </c>
      <c r="F46" s="34">
        <f>F44+F45</f>
        <v>51033532.756666519</v>
      </c>
      <c r="G46" s="34">
        <f t="shared" ref="G46:H46" si="7">G44+G45</f>
        <v>30115880.258687999</v>
      </c>
      <c r="H46" s="50">
        <f t="shared" si="7"/>
        <v>-20917652.49797852</v>
      </c>
    </row>
    <row r="47" spans="1:8" ht="18.75" customHeight="1" thickBot="1" x14ac:dyDescent="0.3">
      <c r="A47" s="56" t="s">
        <v>48</v>
      </c>
      <c r="B47" s="57"/>
      <c r="C47" s="57"/>
      <c r="D47" s="57"/>
      <c r="E47" s="57"/>
      <c r="F47" s="10">
        <f>ROUND(F46,-3)</f>
        <v>51034000</v>
      </c>
      <c r="G47" s="10">
        <f t="shared" ref="G47:H47" si="8">ROUND(G46,-3)</f>
        <v>30116000</v>
      </c>
      <c r="H47" s="11">
        <f t="shared" si="8"/>
        <v>-20918000</v>
      </c>
    </row>
  </sheetData>
  <sheetProtection algorithmName="SHA-512" hashValue="YrNZfQqHOO5/WJ3xDukf+ZRkTI4uuJQ9hv3ZnyX9qvJD3FCPCkIEyWzpSr5yYc0b7i3fuw5EIp6Zx5CPgFpJJA==" saltValue="HniopTIW/6NG6Ce0vWvOkw==" spinCount="100000" sheet="1" objects="1" scenarios="1"/>
  <mergeCells count="2">
    <mergeCell ref="A47:E47"/>
    <mergeCell ref="A38:B38"/>
  </mergeCells>
  <printOptions horizontalCentered="1"/>
  <pageMargins left="0.7" right="0.7" top="1.25" bottom="0.75" header="0.3" footer="0.3"/>
  <pageSetup scale="84" orientation="portrait" r:id="rId1"/>
  <headerFooter>
    <oddHeader>&amp;C&amp;"-,Bold"&amp;24Luhrs Marriott&amp;"-,Regular"&amp;11
&amp;"-,Bold Italic"&amp;18&amp;URevised General Summary</oddHeader>
    <oddFooter>&amp;LUpdated: &amp;D&amp;C&amp;P of &amp;N&amp;R&amp;G</oddFooter>
  </headerFooter>
  <ignoredErrors>
    <ignoredError sqref="F41:H41 F43:H43 F45:H4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Luhrs Marriott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Ashley, Monica</dc:creator>
  <cp:lastModifiedBy>Ashley, Monica</cp:lastModifiedBy>
  <cp:lastPrinted>2018-02-05T21:22:27Z</cp:lastPrinted>
  <dcterms:created xsi:type="dcterms:W3CDTF">2018-02-01T16:36:14Z</dcterms:created>
  <dcterms:modified xsi:type="dcterms:W3CDTF">2018-02-05T22:06:14Z</dcterms:modified>
</cp:coreProperties>
</file>