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8475" windowHeight="8205" tabRatio="706" activeTab="3"/>
  </bookViews>
  <sheets>
    <sheet name="Scoring Summary" sheetId="3" r:id="rId1"/>
    <sheet name="FINAL Problem Scoring" sheetId="2" r:id="rId2"/>
    <sheet name="RFI" sheetId="4" r:id="rId3"/>
    <sheet name="Oral - Rubric" sheetId="29" r:id="rId4"/>
    <sheet name="Oral Schedule" sheetId="30" r:id="rId5"/>
    <sheet name="ASU" sheetId="7" r:id="rId6"/>
    <sheet name="BYU - Idaho" sheetId="9" r:id="rId7"/>
    <sheet name="Cal Poly - Pomona" sheetId="20" r:id="rId8"/>
    <sheet name="CSU - LB" sheetId="21" r:id="rId9"/>
    <sheet name="Cal Poly - SLO" sheetId="22" r:id="rId10"/>
    <sheet name="Colorado St." sheetId="23" r:id="rId11"/>
    <sheet name="CSU - Fresno" sheetId="24" r:id="rId12"/>
    <sheet name="U of Florida" sheetId="25" r:id="rId13"/>
    <sheet name="UNM" sheetId="26" r:id="rId14"/>
    <sheet name="U of W" sheetId="27" r:id="rId15"/>
    <sheet name="Va Tech" sheetId="28" r:id="rId16"/>
    <sheet name="Bonus" sheetId="19" r:id="rId17"/>
  </sheets>
  <definedNames>
    <definedName name="_xlnm.Print_Area" localSheetId="0">'Scoring Summary'!$A$1:$U$23</definedName>
  </definedNames>
  <calcPr calcId="145621"/>
</workbook>
</file>

<file path=xl/calcChain.xml><?xml version="1.0" encoding="utf-8"?>
<calcChain xmlns="http://schemas.openxmlformats.org/spreadsheetml/2006/main">
  <c r="N17" i="29" l="1"/>
  <c r="M17" i="29"/>
  <c r="L17" i="29"/>
  <c r="K17" i="29"/>
  <c r="J17" i="29"/>
  <c r="I17" i="29"/>
  <c r="H17" i="29"/>
  <c r="G17" i="29"/>
  <c r="F17" i="29"/>
  <c r="E17" i="29"/>
  <c r="D17" i="29"/>
  <c r="C17" i="29"/>
  <c r="O21" i="3" l="1"/>
  <c r="P21" i="3"/>
  <c r="Q10" i="3"/>
  <c r="Q11" i="3"/>
  <c r="Q12" i="3"/>
  <c r="Q13" i="3"/>
  <c r="Q14" i="3"/>
  <c r="Q15" i="3"/>
  <c r="Q16" i="3"/>
  <c r="Q17" i="3"/>
  <c r="Q18" i="3"/>
  <c r="Q19" i="3"/>
  <c r="Q9" i="3"/>
  <c r="C10" i="3"/>
  <c r="C11" i="3"/>
  <c r="C12" i="3"/>
  <c r="C13" i="3"/>
  <c r="C14" i="3"/>
  <c r="C15" i="3"/>
  <c r="C16" i="3"/>
  <c r="C17" i="3"/>
  <c r="C18" i="3"/>
  <c r="C19" i="3"/>
  <c r="C9" i="3"/>
  <c r="C60" i="2"/>
  <c r="C49" i="2"/>
  <c r="C38" i="2"/>
  <c r="C27" i="2"/>
  <c r="C16" i="2"/>
  <c r="C5" i="2"/>
  <c r="D81" i="28" l="1"/>
  <c r="Q80" i="28"/>
  <c r="P80" i="28"/>
  <c r="O80" i="28"/>
  <c r="N80" i="28"/>
  <c r="M80" i="28"/>
  <c r="L80" i="28"/>
  <c r="K80" i="28"/>
  <c r="J80" i="28"/>
  <c r="I80" i="28"/>
  <c r="F80" i="28" s="1"/>
  <c r="H80" i="28"/>
  <c r="G80" i="28"/>
  <c r="E80" i="28"/>
  <c r="Q73" i="28"/>
  <c r="P73" i="28"/>
  <c r="O73" i="28"/>
  <c r="N73" i="28"/>
  <c r="M73" i="28"/>
  <c r="L73" i="28"/>
  <c r="K73" i="28"/>
  <c r="J73" i="28"/>
  <c r="I73" i="28"/>
  <c r="H73" i="28"/>
  <c r="G73" i="28"/>
  <c r="D69" i="28"/>
  <c r="Q68" i="28"/>
  <c r="P68" i="28"/>
  <c r="O68" i="28"/>
  <c r="N68" i="28"/>
  <c r="M68" i="28"/>
  <c r="L68" i="28"/>
  <c r="K68" i="28"/>
  <c r="J68" i="28"/>
  <c r="I68" i="28"/>
  <c r="H68" i="28"/>
  <c r="G68" i="28"/>
  <c r="E68" i="28" s="1"/>
  <c r="F68" i="28"/>
  <c r="B68" i="28"/>
  <c r="Q62" i="28"/>
  <c r="P62" i="28"/>
  <c r="O62" i="28"/>
  <c r="N62" i="28"/>
  <c r="M62" i="28"/>
  <c r="L62" i="28"/>
  <c r="K62" i="28"/>
  <c r="J62" i="28"/>
  <c r="I62" i="28"/>
  <c r="H62" i="28"/>
  <c r="G62" i="28"/>
  <c r="D58" i="28"/>
  <c r="Q57" i="28"/>
  <c r="P57" i="28"/>
  <c r="O57" i="28"/>
  <c r="N57" i="28"/>
  <c r="M57" i="28"/>
  <c r="L57" i="28"/>
  <c r="K57" i="28"/>
  <c r="J57" i="28"/>
  <c r="I57" i="28"/>
  <c r="H57" i="28"/>
  <c r="E57" i="28" s="1"/>
  <c r="G57" i="28"/>
  <c r="B57" i="28"/>
  <c r="Q51" i="28"/>
  <c r="P51" i="28"/>
  <c r="O51" i="28"/>
  <c r="N51" i="28"/>
  <c r="M51" i="28"/>
  <c r="L51" i="28"/>
  <c r="K51" i="28"/>
  <c r="J51" i="28"/>
  <c r="I51" i="28"/>
  <c r="H51" i="28"/>
  <c r="G51" i="28"/>
  <c r="D47" i="28"/>
  <c r="Q46" i="28"/>
  <c r="P46" i="28"/>
  <c r="O46" i="28"/>
  <c r="N46" i="28"/>
  <c r="M46" i="28"/>
  <c r="L46" i="28"/>
  <c r="K46" i="28"/>
  <c r="J46" i="28"/>
  <c r="I46" i="28"/>
  <c r="H46" i="28"/>
  <c r="G46" i="28"/>
  <c r="E46" i="28" s="1"/>
  <c r="F46" i="28"/>
  <c r="B46" i="28"/>
  <c r="Q40" i="28"/>
  <c r="P40" i="28"/>
  <c r="O40" i="28"/>
  <c r="N40" i="28"/>
  <c r="M40" i="28"/>
  <c r="L40" i="28"/>
  <c r="K40" i="28"/>
  <c r="J40" i="28"/>
  <c r="I40" i="28"/>
  <c r="H40" i="28"/>
  <c r="G40" i="28"/>
  <c r="D36" i="28"/>
  <c r="Q35" i="28"/>
  <c r="P35" i="28"/>
  <c r="O35" i="28"/>
  <c r="N35" i="28"/>
  <c r="M35" i="28"/>
  <c r="L35" i="28"/>
  <c r="K35" i="28"/>
  <c r="J35" i="28"/>
  <c r="I35" i="28"/>
  <c r="H35" i="28"/>
  <c r="F35" i="28" s="1"/>
  <c r="G35" i="28"/>
  <c r="B35" i="28"/>
  <c r="Q29" i="28"/>
  <c r="P29" i="28"/>
  <c r="O29" i="28"/>
  <c r="N29" i="28"/>
  <c r="M29" i="28"/>
  <c r="L29" i="28"/>
  <c r="K29" i="28"/>
  <c r="J29" i="28"/>
  <c r="I29" i="28"/>
  <c r="H29" i="28"/>
  <c r="G29" i="28"/>
  <c r="D25" i="28"/>
  <c r="Q24" i="28"/>
  <c r="P24" i="28"/>
  <c r="O24" i="28"/>
  <c r="N24" i="28"/>
  <c r="M24" i="28"/>
  <c r="L24" i="28"/>
  <c r="K24" i="28"/>
  <c r="J24" i="28"/>
  <c r="I24" i="28"/>
  <c r="H24" i="28"/>
  <c r="G24" i="28"/>
  <c r="E24" i="28" s="1"/>
  <c r="F24" i="28"/>
  <c r="B24" i="28"/>
  <c r="Q18" i="28"/>
  <c r="P18" i="28"/>
  <c r="O18" i="28"/>
  <c r="N18" i="28"/>
  <c r="M18" i="28"/>
  <c r="L18" i="28"/>
  <c r="K18" i="28"/>
  <c r="J18" i="28"/>
  <c r="I18" i="28"/>
  <c r="H18" i="28"/>
  <c r="G18" i="28"/>
  <c r="D14" i="28"/>
  <c r="Q13" i="28"/>
  <c r="Q3" i="28" s="1"/>
  <c r="P13" i="28"/>
  <c r="P3" i="28" s="1"/>
  <c r="O13" i="28"/>
  <c r="N13" i="28"/>
  <c r="N3" i="28" s="1"/>
  <c r="M13" i="28"/>
  <c r="M3" i="28" s="1"/>
  <c r="L13" i="28"/>
  <c r="L3" i="28" s="1"/>
  <c r="H13" i="28"/>
  <c r="H3" i="28" s="1"/>
  <c r="G11" i="28"/>
  <c r="L8" i="28"/>
  <c r="K8" i="28"/>
  <c r="K13" i="28" s="1"/>
  <c r="K3" i="28" s="1"/>
  <c r="J8" i="28"/>
  <c r="J13" i="28" s="1"/>
  <c r="J3" i="28" s="1"/>
  <c r="I8" i="28"/>
  <c r="I13" i="28" s="1"/>
  <c r="I3" i="28" s="1"/>
  <c r="G8" i="28"/>
  <c r="G13" i="28" s="1"/>
  <c r="O3" i="28"/>
  <c r="C3" i="28"/>
  <c r="Q2" i="28"/>
  <c r="P2" i="28"/>
  <c r="O2" i="28"/>
  <c r="N2" i="28"/>
  <c r="M2" i="28"/>
  <c r="L2" i="28"/>
  <c r="K2" i="28"/>
  <c r="J2" i="28"/>
  <c r="I2" i="28"/>
  <c r="H2" i="28"/>
  <c r="G2" i="28"/>
  <c r="F2" i="28"/>
  <c r="E2" i="28"/>
  <c r="D81" i="27"/>
  <c r="Q80" i="27"/>
  <c r="P80" i="27"/>
  <c r="O80" i="27"/>
  <c r="N80" i="27"/>
  <c r="M80" i="27"/>
  <c r="L80" i="27"/>
  <c r="K80" i="27"/>
  <c r="J80" i="27"/>
  <c r="I80" i="27"/>
  <c r="H80" i="27"/>
  <c r="E80" i="27" s="1"/>
  <c r="G80" i="27"/>
  <c r="F80" i="27" s="1"/>
  <c r="Q73" i="27"/>
  <c r="P73" i="27"/>
  <c r="O73" i="27"/>
  <c r="N73" i="27"/>
  <c r="M73" i="27"/>
  <c r="L73" i="27"/>
  <c r="K73" i="27"/>
  <c r="J73" i="27"/>
  <c r="I73" i="27"/>
  <c r="H73" i="27"/>
  <c r="G73" i="27"/>
  <c r="D69" i="27"/>
  <c r="Q68" i="27"/>
  <c r="P68" i="27"/>
  <c r="O68" i="27"/>
  <c r="N68" i="27"/>
  <c r="M68" i="27"/>
  <c r="L68" i="27"/>
  <c r="K68" i="27"/>
  <c r="J68" i="27"/>
  <c r="I68" i="27"/>
  <c r="F68" i="27" s="1"/>
  <c r="H68" i="27"/>
  <c r="G68" i="27"/>
  <c r="E68" i="27"/>
  <c r="B68" i="27"/>
  <c r="Q62" i="27"/>
  <c r="P62" i="27"/>
  <c r="O62" i="27"/>
  <c r="N62" i="27"/>
  <c r="M62" i="27"/>
  <c r="L62" i="27"/>
  <c r="K62" i="27"/>
  <c r="J62" i="27"/>
  <c r="I62" i="27"/>
  <c r="H62" i="27"/>
  <c r="G62" i="27"/>
  <c r="D58" i="27"/>
  <c r="Q57" i="27"/>
  <c r="P57" i="27"/>
  <c r="O57" i="27"/>
  <c r="N57" i="27"/>
  <c r="M57" i="27"/>
  <c r="L57" i="27"/>
  <c r="K57" i="27"/>
  <c r="J57" i="27"/>
  <c r="I57" i="27"/>
  <c r="H57" i="27"/>
  <c r="G57" i="27"/>
  <c r="E57" i="27" s="1"/>
  <c r="B57" i="27"/>
  <c r="Q51" i="27"/>
  <c r="P51" i="27"/>
  <c r="O51" i="27"/>
  <c r="N51" i="27"/>
  <c r="M51" i="27"/>
  <c r="L51" i="27"/>
  <c r="K51" i="27"/>
  <c r="J51" i="27"/>
  <c r="I51" i="27"/>
  <c r="H51" i="27"/>
  <c r="G51" i="27"/>
  <c r="D47" i="27"/>
  <c r="Q46" i="27"/>
  <c r="P46" i="27"/>
  <c r="O46" i="27"/>
  <c r="N46" i="27"/>
  <c r="M46" i="27"/>
  <c r="L46" i="27"/>
  <c r="K46" i="27"/>
  <c r="J46" i="27"/>
  <c r="I46" i="27"/>
  <c r="F46" i="27" s="1"/>
  <c r="H46" i="27"/>
  <c r="G46" i="27"/>
  <c r="E46" i="27"/>
  <c r="B46" i="27"/>
  <c r="Q40" i="27"/>
  <c r="P40" i="27"/>
  <c r="O40" i="27"/>
  <c r="N40" i="27"/>
  <c r="M40" i="27"/>
  <c r="L40" i="27"/>
  <c r="K40" i="27"/>
  <c r="J40" i="27"/>
  <c r="I40" i="27"/>
  <c r="H40" i="27"/>
  <c r="G40" i="27"/>
  <c r="D36" i="27"/>
  <c r="Q35" i="27"/>
  <c r="P35" i="27"/>
  <c r="O35" i="27"/>
  <c r="N35" i="27"/>
  <c r="M35" i="27"/>
  <c r="L35" i="27"/>
  <c r="K35" i="27"/>
  <c r="J35" i="27"/>
  <c r="I35" i="27"/>
  <c r="H35" i="27"/>
  <c r="G35" i="27"/>
  <c r="E35" i="27" s="1"/>
  <c r="B35" i="27"/>
  <c r="Q29" i="27"/>
  <c r="P29" i="27"/>
  <c r="O29" i="27"/>
  <c r="N29" i="27"/>
  <c r="M29" i="27"/>
  <c r="L29" i="27"/>
  <c r="K29" i="27"/>
  <c r="J29" i="27"/>
  <c r="I29" i="27"/>
  <c r="H29" i="27"/>
  <c r="G29" i="27"/>
  <c r="D25" i="27"/>
  <c r="Q24" i="27"/>
  <c r="Q3" i="27" s="1"/>
  <c r="P24" i="27"/>
  <c r="O24" i="27"/>
  <c r="N24" i="27"/>
  <c r="M24" i="27"/>
  <c r="M3" i="27" s="1"/>
  <c r="L24" i="27"/>
  <c r="K24" i="27"/>
  <c r="J24" i="27"/>
  <c r="I24" i="27"/>
  <c r="F24" i="27" s="1"/>
  <c r="H24" i="27"/>
  <c r="G24" i="27"/>
  <c r="E24" i="27"/>
  <c r="B24" i="27"/>
  <c r="Q18" i="27"/>
  <c r="P18" i="27"/>
  <c r="O18" i="27"/>
  <c r="N18" i="27"/>
  <c r="M18" i="27"/>
  <c r="L18" i="27"/>
  <c r="K18" i="27"/>
  <c r="J18" i="27"/>
  <c r="I18" i="27"/>
  <c r="H18" i="27"/>
  <c r="G18" i="27"/>
  <c r="D14" i="27"/>
  <c r="Q13" i="27"/>
  <c r="P13" i="27"/>
  <c r="P3" i="27" s="1"/>
  <c r="O13" i="27"/>
  <c r="O3" i="27" s="1"/>
  <c r="N13" i="27"/>
  <c r="M13" i="27"/>
  <c r="K13" i="27"/>
  <c r="K3" i="27" s="1"/>
  <c r="H13" i="27"/>
  <c r="H3" i="27" s="1"/>
  <c r="G11" i="27"/>
  <c r="L8" i="27"/>
  <c r="L13" i="27" s="1"/>
  <c r="L3" i="27" s="1"/>
  <c r="K8" i="27"/>
  <c r="J8" i="27"/>
  <c r="J13" i="27" s="1"/>
  <c r="J3" i="27" s="1"/>
  <c r="I8" i="27"/>
  <c r="I13" i="27" s="1"/>
  <c r="I3" i="27" s="1"/>
  <c r="G8" i="27"/>
  <c r="G13" i="27" s="1"/>
  <c r="N3" i="27"/>
  <c r="C3" i="27"/>
  <c r="Q2" i="27"/>
  <c r="P2" i="27"/>
  <c r="O2" i="27"/>
  <c r="N2" i="27"/>
  <c r="M2" i="27"/>
  <c r="L2" i="27"/>
  <c r="K2" i="27"/>
  <c r="J2" i="27"/>
  <c r="I2" i="27"/>
  <c r="H2" i="27"/>
  <c r="G2" i="27"/>
  <c r="F2" i="27"/>
  <c r="E2" i="27"/>
  <c r="D81" i="26"/>
  <c r="Q80" i="26"/>
  <c r="P80" i="26"/>
  <c r="O80" i="26"/>
  <c r="N80" i="26"/>
  <c r="M80" i="26"/>
  <c r="L80" i="26"/>
  <c r="K80" i="26"/>
  <c r="J80" i="26"/>
  <c r="I80" i="26"/>
  <c r="H80" i="26"/>
  <c r="E80" i="26" s="1"/>
  <c r="G80" i="26"/>
  <c r="F80" i="26" s="1"/>
  <c r="Q73" i="26"/>
  <c r="P73" i="26"/>
  <c r="O73" i="26"/>
  <c r="N73" i="26"/>
  <c r="M73" i="26"/>
  <c r="L73" i="26"/>
  <c r="K73" i="26"/>
  <c r="J73" i="26"/>
  <c r="I73" i="26"/>
  <c r="H73" i="26"/>
  <c r="G73" i="26"/>
  <c r="D69" i="26"/>
  <c r="Q68" i="26"/>
  <c r="P68" i="26"/>
  <c r="O68" i="26"/>
  <c r="N68" i="26"/>
  <c r="M68" i="26"/>
  <c r="L68" i="26"/>
  <c r="K68" i="26"/>
  <c r="J68" i="26"/>
  <c r="I68" i="26"/>
  <c r="F68" i="26" s="1"/>
  <c r="H68" i="26"/>
  <c r="G68" i="26"/>
  <c r="E68" i="26"/>
  <c r="B68" i="26"/>
  <c r="Q62" i="26"/>
  <c r="P62" i="26"/>
  <c r="O62" i="26"/>
  <c r="N62" i="26"/>
  <c r="M62" i="26"/>
  <c r="L62" i="26"/>
  <c r="K62" i="26"/>
  <c r="J62" i="26"/>
  <c r="I62" i="26"/>
  <c r="H62" i="26"/>
  <c r="G62" i="26"/>
  <c r="D58" i="26"/>
  <c r="Q57" i="26"/>
  <c r="P57" i="26"/>
  <c r="O57" i="26"/>
  <c r="N57" i="26"/>
  <c r="M57" i="26"/>
  <c r="L57" i="26"/>
  <c r="K57" i="26"/>
  <c r="J57" i="26"/>
  <c r="I57" i="26"/>
  <c r="H57" i="26"/>
  <c r="G57" i="26"/>
  <c r="E57" i="26" s="1"/>
  <c r="B57" i="26"/>
  <c r="Q51" i="26"/>
  <c r="P51" i="26"/>
  <c r="O51" i="26"/>
  <c r="N51" i="26"/>
  <c r="M51" i="26"/>
  <c r="L51" i="26"/>
  <c r="K51" i="26"/>
  <c r="J51" i="26"/>
  <c r="I51" i="26"/>
  <c r="H51" i="26"/>
  <c r="G51" i="26"/>
  <c r="D47" i="26"/>
  <c r="Q46" i="26"/>
  <c r="P46" i="26"/>
  <c r="O46" i="26"/>
  <c r="N46" i="26"/>
  <c r="M46" i="26"/>
  <c r="L46" i="26"/>
  <c r="K46" i="26"/>
  <c r="J46" i="26"/>
  <c r="I46" i="26"/>
  <c r="F46" i="26" s="1"/>
  <c r="H46" i="26"/>
  <c r="G46" i="26"/>
  <c r="E46" i="26"/>
  <c r="B46" i="26"/>
  <c r="Q40" i="26"/>
  <c r="P40" i="26"/>
  <c r="O40" i="26"/>
  <c r="N40" i="26"/>
  <c r="M40" i="26"/>
  <c r="L40" i="26"/>
  <c r="K40" i="26"/>
  <c r="J40" i="26"/>
  <c r="I40" i="26"/>
  <c r="H40" i="26"/>
  <c r="G40" i="26"/>
  <c r="D36" i="26"/>
  <c r="Q35" i="26"/>
  <c r="P35" i="26"/>
  <c r="O35" i="26"/>
  <c r="N35" i="26"/>
  <c r="M35" i="26"/>
  <c r="L35" i="26"/>
  <c r="K35" i="26"/>
  <c r="J35" i="26"/>
  <c r="I35" i="26"/>
  <c r="H35" i="26"/>
  <c r="G35" i="26"/>
  <c r="E35" i="26" s="1"/>
  <c r="B35" i="26"/>
  <c r="Q29" i="26"/>
  <c r="P29" i="26"/>
  <c r="O29" i="26"/>
  <c r="N29" i="26"/>
  <c r="M29" i="26"/>
  <c r="L29" i="26"/>
  <c r="K29" i="26"/>
  <c r="J29" i="26"/>
  <c r="I29" i="26"/>
  <c r="H29" i="26"/>
  <c r="G29" i="26"/>
  <c r="D25" i="26"/>
  <c r="Q24" i="26"/>
  <c r="Q3" i="26" s="1"/>
  <c r="P24" i="26"/>
  <c r="O24" i="26"/>
  <c r="N24" i="26"/>
  <c r="M24" i="26"/>
  <c r="M3" i="26" s="1"/>
  <c r="L24" i="26"/>
  <c r="K24" i="26"/>
  <c r="J24" i="26"/>
  <c r="I24" i="26"/>
  <c r="F24" i="26" s="1"/>
  <c r="H24" i="26"/>
  <c r="G24" i="26"/>
  <c r="E24" i="26"/>
  <c r="B24" i="26"/>
  <c r="Q18" i="26"/>
  <c r="P18" i="26"/>
  <c r="O18" i="26"/>
  <c r="N18" i="26"/>
  <c r="M18" i="26"/>
  <c r="L18" i="26"/>
  <c r="K18" i="26"/>
  <c r="J18" i="26"/>
  <c r="I18" i="26"/>
  <c r="H18" i="26"/>
  <c r="G18" i="26"/>
  <c r="D14" i="26"/>
  <c r="Q13" i="26"/>
  <c r="P13" i="26"/>
  <c r="P3" i="26" s="1"/>
  <c r="O13" i="26"/>
  <c r="O3" i="26" s="1"/>
  <c r="N13" i="26"/>
  <c r="M13" i="26"/>
  <c r="K13" i="26"/>
  <c r="K3" i="26" s="1"/>
  <c r="H13" i="26"/>
  <c r="H3" i="26" s="1"/>
  <c r="G11" i="26"/>
  <c r="L8" i="26"/>
  <c r="L13" i="26" s="1"/>
  <c r="L3" i="26" s="1"/>
  <c r="K8" i="26"/>
  <c r="J8" i="26"/>
  <c r="J13" i="26" s="1"/>
  <c r="J3" i="26" s="1"/>
  <c r="I8" i="26"/>
  <c r="I13" i="26" s="1"/>
  <c r="I3" i="26" s="1"/>
  <c r="G8" i="26"/>
  <c r="G13" i="26" s="1"/>
  <c r="N3" i="26"/>
  <c r="C3" i="26"/>
  <c r="Q2" i="26"/>
  <c r="P2" i="26"/>
  <c r="O2" i="26"/>
  <c r="N2" i="26"/>
  <c r="M2" i="26"/>
  <c r="L2" i="26"/>
  <c r="K2" i="26"/>
  <c r="J2" i="26"/>
  <c r="I2" i="26"/>
  <c r="H2" i="26"/>
  <c r="G2" i="26"/>
  <c r="F2" i="26"/>
  <c r="E2" i="26"/>
  <c r="D81" i="25"/>
  <c r="Q80" i="25"/>
  <c r="P80" i="25"/>
  <c r="O80" i="25"/>
  <c r="N80" i="25"/>
  <c r="M80" i="25"/>
  <c r="L80" i="25"/>
  <c r="K80" i="25"/>
  <c r="J80" i="25"/>
  <c r="I80" i="25"/>
  <c r="H80" i="25"/>
  <c r="F80" i="25" s="1"/>
  <c r="G80" i="25"/>
  <c r="Q73" i="25"/>
  <c r="P73" i="25"/>
  <c r="O73" i="25"/>
  <c r="N73" i="25"/>
  <c r="M73" i="25"/>
  <c r="L73" i="25"/>
  <c r="K73" i="25"/>
  <c r="J73" i="25"/>
  <c r="I73" i="25"/>
  <c r="H73" i="25"/>
  <c r="G73" i="25"/>
  <c r="D69" i="25"/>
  <c r="Q68" i="25"/>
  <c r="P68" i="25"/>
  <c r="O68" i="25"/>
  <c r="N68" i="25"/>
  <c r="M68" i="25"/>
  <c r="L68" i="25"/>
  <c r="K68" i="25"/>
  <c r="J68" i="25"/>
  <c r="I68" i="25"/>
  <c r="F68" i="25" s="1"/>
  <c r="H68" i="25"/>
  <c r="G68" i="25"/>
  <c r="E68" i="25"/>
  <c r="B68" i="25"/>
  <c r="Q62" i="25"/>
  <c r="P62" i="25"/>
  <c r="O62" i="25"/>
  <c r="N62" i="25"/>
  <c r="M62" i="25"/>
  <c r="L62" i="25"/>
  <c r="K62" i="25"/>
  <c r="J62" i="25"/>
  <c r="I62" i="25"/>
  <c r="H62" i="25"/>
  <c r="G62" i="25"/>
  <c r="D58" i="25"/>
  <c r="Q57" i="25"/>
  <c r="P57" i="25"/>
  <c r="O57" i="25"/>
  <c r="N57" i="25"/>
  <c r="M57" i="25"/>
  <c r="L57" i="25"/>
  <c r="K57" i="25"/>
  <c r="J57" i="25"/>
  <c r="I57" i="25"/>
  <c r="H57" i="25"/>
  <c r="G57" i="25"/>
  <c r="F57" i="25" s="1"/>
  <c r="B57" i="25"/>
  <c r="Q51" i="25"/>
  <c r="P51" i="25"/>
  <c r="O51" i="25"/>
  <c r="N51" i="25"/>
  <c r="M51" i="25"/>
  <c r="L51" i="25"/>
  <c r="K51" i="25"/>
  <c r="J51" i="25"/>
  <c r="I51" i="25"/>
  <c r="H51" i="25"/>
  <c r="G51" i="25"/>
  <c r="D47" i="25"/>
  <c r="Q46" i="25"/>
  <c r="P46" i="25"/>
  <c r="O46" i="25"/>
  <c r="N46" i="25"/>
  <c r="M46" i="25"/>
  <c r="L46" i="25"/>
  <c r="K46" i="25"/>
  <c r="J46" i="25"/>
  <c r="I46" i="25"/>
  <c r="F46" i="25" s="1"/>
  <c r="H46" i="25"/>
  <c r="G46" i="25"/>
  <c r="E46" i="25"/>
  <c r="B46" i="25"/>
  <c r="Q40" i="25"/>
  <c r="P40" i="25"/>
  <c r="O40" i="25"/>
  <c r="N40" i="25"/>
  <c r="M40" i="25"/>
  <c r="L40" i="25"/>
  <c r="K40" i="25"/>
  <c r="J40" i="25"/>
  <c r="I40" i="25"/>
  <c r="H40" i="25"/>
  <c r="G40" i="25"/>
  <c r="D36" i="25"/>
  <c r="Q35" i="25"/>
  <c r="P35" i="25"/>
  <c r="O35" i="25"/>
  <c r="N35" i="25"/>
  <c r="M35" i="25"/>
  <c r="L35" i="25"/>
  <c r="K35" i="25"/>
  <c r="J35" i="25"/>
  <c r="I35" i="25"/>
  <c r="H35" i="25"/>
  <c r="G35" i="25"/>
  <c r="F35" i="25" s="1"/>
  <c r="B35" i="25"/>
  <c r="Q29" i="25"/>
  <c r="P29" i="25"/>
  <c r="O29" i="25"/>
  <c r="N29" i="25"/>
  <c r="M29" i="25"/>
  <c r="L29" i="25"/>
  <c r="K29" i="25"/>
  <c r="J29" i="25"/>
  <c r="I29" i="25"/>
  <c r="H29" i="25"/>
  <c r="G29" i="25"/>
  <c r="D25" i="25"/>
  <c r="Q24" i="25"/>
  <c r="P24" i="25"/>
  <c r="O24" i="25"/>
  <c r="N24" i="25"/>
  <c r="M24" i="25"/>
  <c r="L24" i="25"/>
  <c r="K24" i="25"/>
  <c r="J24" i="25"/>
  <c r="I24" i="25"/>
  <c r="F24" i="25" s="1"/>
  <c r="H24" i="25"/>
  <c r="G24" i="25"/>
  <c r="E24" i="25"/>
  <c r="B24" i="25"/>
  <c r="Q18" i="25"/>
  <c r="P18" i="25"/>
  <c r="O18" i="25"/>
  <c r="N18" i="25"/>
  <c r="M18" i="25"/>
  <c r="L18" i="25"/>
  <c r="K18" i="25"/>
  <c r="J18" i="25"/>
  <c r="I18" i="25"/>
  <c r="H18" i="25"/>
  <c r="G18" i="25"/>
  <c r="D14" i="25"/>
  <c r="Q13" i="25"/>
  <c r="Q3" i="25" s="1"/>
  <c r="P13" i="25"/>
  <c r="P3" i="25" s="1"/>
  <c r="O13" i="25"/>
  <c r="O3" i="25" s="1"/>
  <c r="N13" i="25"/>
  <c r="M13" i="25"/>
  <c r="M3" i="25" s="1"/>
  <c r="K13" i="25"/>
  <c r="K3" i="25" s="1"/>
  <c r="H13" i="25"/>
  <c r="H3" i="25" s="1"/>
  <c r="G11" i="25"/>
  <c r="L8" i="25"/>
  <c r="L13" i="25" s="1"/>
  <c r="L3" i="25" s="1"/>
  <c r="K8" i="25"/>
  <c r="J8" i="25"/>
  <c r="J13" i="25" s="1"/>
  <c r="J3" i="25" s="1"/>
  <c r="I8" i="25"/>
  <c r="I13" i="25" s="1"/>
  <c r="I3" i="25" s="1"/>
  <c r="G8" i="25"/>
  <c r="G13" i="25" s="1"/>
  <c r="N3" i="25"/>
  <c r="C3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81" i="24"/>
  <c r="Q80" i="24"/>
  <c r="P80" i="24"/>
  <c r="O80" i="24"/>
  <c r="N80" i="24"/>
  <c r="F80" i="24" s="1"/>
  <c r="M80" i="24"/>
  <c r="L80" i="24"/>
  <c r="K80" i="24"/>
  <c r="J80" i="24"/>
  <c r="I80" i="24"/>
  <c r="H80" i="24"/>
  <c r="G80" i="24"/>
  <c r="E80" i="24" s="1"/>
  <c r="Q73" i="24"/>
  <c r="P73" i="24"/>
  <c r="O73" i="24"/>
  <c r="N73" i="24"/>
  <c r="M73" i="24"/>
  <c r="L73" i="24"/>
  <c r="K73" i="24"/>
  <c r="J73" i="24"/>
  <c r="I73" i="24"/>
  <c r="H73" i="24"/>
  <c r="G73" i="24"/>
  <c r="D69" i="24"/>
  <c r="Q68" i="24"/>
  <c r="P68" i="24"/>
  <c r="O68" i="24"/>
  <c r="N68" i="24"/>
  <c r="M68" i="24"/>
  <c r="L68" i="24"/>
  <c r="K68" i="24"/>
  <c r="J68" i="24"/>
  <c r="I68" i="24"/>
  <c r="H68" i="24"/>
  <c r="G68" i="24"/>
  <c r="F68" i="24" s="1"/>
  <c r="B68" i="24"/>
  <c r="Q62" i="24"/>
  <c r="P62" i="24"/>
  <c r="O62" i="24"/>
  <c r="N62" i="24"/>
  <c r="M62" i="24"/>
  <c r="L62" i="24"/>
  <c r="K62" i="24"/>
  <c r="J62" i="24"/>
  <c r="I62" i="24"/>
  <c r="H62" i="24"/>
  <c r="G62" i="24"/>
  <c r="D58" i="24"/>
  <c r="Q57" i="24"/>
  <c r="P57" i="24"/>
  <c r="O57" i="24"/>
  <c r="N57" i="24"/>
  <c r="M57" i="24"/>
  <c r="L57" i="24"/>
  <c r="K57" i="24"/>
  <c r="J57" i="24"/>
  <c r="I57" i="24"/>
  <c r="F57" i="24" s="1"/>
  <c r="H57" i="24"/>
  <c r="G57" i="24"/>
  <c r="E57" i="24"/>
  <c r="B57" i="24"/>
  <c r="Q51" i="24"/>
  <c r="P51" i="24"/>
  <c r="O51" i="24"/>
  <c r="N51" i="24"/>
  <c r="M51" i="24"/>
  <c r="L51" i="24"/>
  <c r="K51" i="24"/>
  <c r="J51" i="24"/>
  <c r="I51" i="24"/>
  <c r="H51" i="24"/>
  <c r="G51" i="24"/>
  <c r="D47" i="24"/>
  <c r="Q46" i="24"/>
  <c r="P46" i="24"/>
  <c r="O46" i="24"/>
  <c r="N46" i="24"/>
  <c r="M46" i="24"/>
  <c r="L46" i="24"/>
  <c r="K46" i="24"/>
  <c r="J46" i="24"/>
  <c r="I46" i="24"/>
  <c r="H46" i="24"/>
  <c r="G46" i="24"/>
  <c r="F46" i="24" s="1"/>
  <c r="B46" i="24"/>
  <c r="Q40" i="24"/>
  <c r="P40" i="24"/>
  <c r="O40" i="24"/>
  <c r="N40" i="24"/>
  <c r="M40" i="24"/>
  <c r="L40" i="24"/>
  <c r="K40" i="24"/>
  <c r="J40" i="24"/>
  <c r="I40" i="24"/>
  <c r="H40" i="24"/>
  <c r="G40" i="24"/>
  <c r="D36" i="24"/>
  <c r="Q35" i="24"/>
  <c r="P35" i="24"/>
  <c r="O35" i="24"/>
  <c r="N35" i="24"/>
  <c r="M35" i="24"/>
  <c r="L35" i="24"/>
  <c r="K35" i="24"/>
  <c r="J35" i="24"/>
  <c r="I35" i="24"/>
  <c r="F35" i="24" s="1"/>
  <c r="H35" i="24"/>
  <c r="G35" i="24"/>
  <c r="E35" i="24"/>
  <c r="B35" i="24"/>
  <c r="Q29" i="24"/>
  <c r="P29" i="24"/>
  <c r="O29" i="24"/>
  <c r="N29" i="24"/>
  <c r="M29" i="24"/>
  <c r="L29" i="24"/>
  <c r="K29" i="24"/>
  <c r="J29" i="24"/>
  <c r="I29" i="24"/>
  <c r="H29" i="24"/>
  <c r="G29" i="24"/>
  <c r="D25" i="24"/>
  <c r="Q24" i="24"/>
  <c r="P24" i="24"/>
  <c r="O24" i="24"/>
  <c r="N24" i="24"/>
  <c r="M24" i="24"/>
  <c r="L24" i="24"/>
  <c r="K24" i="24"/>
  <c r="J24" i="24"/>
  <c r="I24" i="24"/>
  <c r="H24" i="24"/>
  <c r="G24" i="24"/>
  <c r="F24" i="24" s="1"/>
  <c r="B24" i="24"/>
  <c r="Q18" i="24"/>
  <c r="P18" i="24"/>
  <c r="O18" i="24"/>
  <c r="N18" i="24"/>
  <c r="M18" i="24"/>
  <c r="L18" i="24"/>
  <c r="K18" i="24"/>
  <c r="J18" i="24"/>
  <c r="I18" i="24"/>
  <c r="H18" i="24"/>
  <c r="G18" i="24"/>
  <c r="D14" i="24"/>
  <c r="Q13" i="24"/>
  <c r="Q3" i="24" s="1"/>
  <c r="P13" i="24"/>
  <c r="O13" i="24"/>
  <c r="O3" i="24" s="1"/>
  <c r="N13" i="24"/>
  <c r="N3" i="24" s="1"/>
  <c r="M13" i="24"/>
  <c r="M3" i="24" s="1"/>
  <c r="I13" i="24"/>
  <c r="I3" i="24" s="1"/>
  <c r="H13" i="24"/>
  <c r="G11" i="24"/>
  <c r="L8" i="24"/>
  <c r="L13" i="24" s="1"/>
  <c r="L3" i="24" s="1"/>
  <c r="K8" i="24"/>
  <c r="K13" i="24" s="1"/>
  <c r="K3" i="24" s="1"/>
  <c r="J8" i="24"/>
  <c r="J13" i="24" s="1"/>
  <c r="J3" i="24" s="1"/>
  <c r="I8" i="24"/>
  <c r="G8" i="24"/>
  <c r="G13" i="24" s="1"/>
  <c r="P3" i="24"/>
  <c r="H3" i="24"/>
  <c r="C3" i="24"/>
  <c r="Q2" i="24"/>
  <c r="P2" i="24"/>
  <c r="O2" i="24"/>
  <c r="N2" i="24"/>
  <c r="M2" i="24"/>
  <c r="L2" i="24"/>
  <c r="K2" i="24"/>
  <c r="J2" i="24"/>
  <c r="I2" i="24"/>
  <c r="H2" i="24"/>
  <c r="G2" i="24"/>
  <c r="F2" i="24"/>
  <c r="E2" i="24"/>
  <c r="D81" i="23"/>
  <c r="Q80" i="23"/>
  <c r="P80" i="23"/>
  <c r="O80" i="23"/>
  <c r="N80" i="23"/>
  <c r="M80" i="23"/>
  <c r="L80" i="23"/>
  <c r="K80" i="23"/>
  <c r="J80" i="23"/>
  <c r="I80" i="23"/>
  <c r="H80" i="23"/>
  <c r="G80" i="23"/>
  <c r="F80" i="23" s="1"/>
  <c r="Q73" i="23"/>
  <c r="P73" i="23"/>
  <c r="O73" i="23"/>
  <c r="N73" i="23"/>
  <c r="M73" i="23"/>
  <c r="L73" i="23"/>
  <c r="K73" i="23"/>
  <c r="J73" i="23"/>
  <c r="I73" i="23"/>
  <c r="H73" i="23"/>
  <c r="G73" i="23"/>
  <c r="D69" i="23"/>
  <c r="Q68" i="23"/>
  <c r="P68" i="23"/>
  <c r="O68" i="23"/>
  <c r="N68" i="23"/>
  <c r="M68" i="23"/>
  <c r="L68" i="23"/>
  <c r="K68" i="23"/>
  <c r="J68" i="23"/>
  <c r="I68" i="23"/>
  <c r="H68" i="23"/>
  <c r="E68" i="23" s="1"/>
  <c r="G68" i="23"/>
  <c r="F68" i="23" s="1"/>
  <c r="B68" i="23"/>
  <c r="Q62" i="23"/>
  <c r="P62" i="23"/>
  <c r="O62" i="23"/>
  <c r="N62" i="23"/>
  <c r="M62" i="23"/>
  <c r="L62" i="23"/>
  <c r="K62" i="23"/>
  <c r="J62" i="23"/>
  <c r="I62" i="23"/>
  <c r="H62" i="23"/>
  <c r="G62" i="23"/>
  <c r="D58" i="23"/>
  <c r="Q57" i="23"/>
  <c r="P57" i="23"/>
  <c r="O57" i="23"/>
  <c r="N57" i="23"/>
  <c r="M57" i="23"/>
  <c r="L57" i="23"/>
  <c r="K57" i="23"/>
  <c r="J57" i="23"/>
  <c r="I57" i="23"/>
  <c r="H57" i="23"/>
  <c r="G57" i="23"/>
  <c r="E57" i="23" s="1"/>
  <c r="F57" i="23"/>
  <c r="B57" i="23"/>
  <c r="Q51" i="23"/>
  <c r="P51" i="23"/>
  <c r="O51" i="23"/>
  <c r="N51" i="23"/>
  <c r="M51" i="23"/>
  <c r="L51" i="23"/>
  <c r="K51" i="23"/>
  <c r="J51" i="23"/>
  <c r="I51" i="23"/>
  <c r="H51" i="23"/>
  <c r="G51" i="23"/>
  <c r="D47" i="23"/>
  <c r="Q46" i="23"/>
  <c r="P46" i="23"/>
  <c r="O46" i="23"/>
  <c r="N46" i="23"/>
  <c r="M46" i="23"/>
  <c r="L46" i="23"/>
  <c r="K46" i="23"/>
  <c r="J46" i="23"/>
  <c r="I46" i="23"/>
  <c r="H46" i="23"/>
  <c r="E46" i="23" s="1"/>
  <c r="G46" i="23"/>
  <c r="F46" i="23" s="1"/>
  <c r="B46" i="23"/>
  <c r="Q40" i="23"/>
  <c r="P40" i="23"/>
  <c r="O40" i="23"/>
  <c r="N40" i="23"/>
  <c r="M40" i="23"/>
  <c r="L40" i="23"/>
  <c r="K40" i="23"/>
  <c r="J40" i="23"/>
  <c r="I40" i="23"/>
  <c r="H40" i="23"/>
  <c r="G40" i="23"/>
  <c r="D36" i="23"/>
  <c r="Q35" i="23"/>
  <c r="P35" i="23"/>
  <c r="O35" i="23"/>
  <c r="N35" i="23"/>
  <c r="M35" i="23"/>
  <c r="L35" i="23"/>
  <c r="K35" i="23"/>
  <c r="J35" i="23"/>
  <c r="I35" i="23"/>
  <c r="H35" i="23"/>
  <c r="G35" i="23"/>
  <c r="E35" i="23" s="1"/>
  <c r="F35" i="23"/>
  <c r="B35" i="23"/>
  <c r="Q29" i="23"/>
  <c r="P29" i="23"/>
  <c r="O29" i="23"/>
  <c r="N29" i="23"/>
  <c r="M29" i="23"/>
  <c r="L29" i="23"/>
  <c r="K29" i="23"/>
  <c r="J29" i="23"/>
  <c r="I29" i="23"/>
  <c r="H29" i="23"/>
  <c r="G29" i="23"/>
  <c r="D25" i="23"/>
  <c r="Q24" i="23"/>
  <c r="P24" i="23"/>
  <c r="P3" i="23" s="1"/>
  <c r="O24" i="23"/>
  <c r="N24" i="23"/>
  <c r="M24" i="23"/>
  <c r="L24" i="23"/>
  <c r="K24" i="23"/>
  <c r="J24" i="23"/>
  <c r="I24" i="23"/>
  <c r="H24" i="23"/>
  <c r="H3" i="23" s="1"/>
  <c r="G24" i="23"/>
  <c r="F24" i="23" s="1"/>
  <c r="B24" i="23"/>
  <c r="Q18" i="23"/>
  <c r="P18" i="23"/>
  <c r="O18" i="23"/>
  <c r="N18" i="23"/>
  <c r="M18" i="23"/>
  <c r="L18" i="23"/>
  <c r="K18" i="23"/>
  <c r="J18" i="23"/>
  <c r="I18" i="23"/>
  <c r="H18" i="23"/>
  <c r="G18" i="23"/>
  <c r="D14" i="23"/>
  <c r="Q13" i="23"/>
  <c r="P13" i="23"/>
  <c r="O13" i="23"/>
  <c r="O3" i="23" s="1"/>
  <c r="N13" i="23"/>
  <c r="N3" i="23" s="1"/>
  <c r="M13" i="23"/>
  <c r="J13" i="23"/>
  <c r="J3" i="23" s="1"/>
  <c r="I13" i="23"/>
  <c r="H13" i="23"/>
  <c r="G11" i="23"/>
  <c r="L8" i="23"/>
  <c r="L13" i="23" s="1"/>
  <c r="L3" i="23" s="1"/>
  <c r="K8" i="23"/>
  <c r="K13" i="23" s="1"/>
  <c r="K3" i="23" s="1"/>
  <c r="J8" i="23"/>
  <c r="I8" i="23"/>
  <c r="G8" i="23"/>
  <c r="G13" i="23" s="1"/>
  <c r="Q3" i="23"/>
  <c r="M3" i="23"/>
  <c r="I3" i="23"/>
  <c r="C3" i="23"/>
  <c r="Q2" i="23"/>
  <c r="P2" i="23"/>
  <c r="O2" i="23"/>
  <c r="N2" i="23"/>
  <c r="M2" i="23"/>
  <c r="L2" i="23"/>
  <c r="K2" i="23"/>
  <c r="J2" i="23"/>
  <c r="I2" i="23"/>
  <c r="H2" i="23"/>
  <c r="G2" i="23"/>
  <c r="F2" i="23"/>
  <c r="E2" i="23"/>
  <c r="D81" i="22"/>
  <c r="Q80" i="22"/>
  <c r="P80" i="22"/>
  <c r="O80" i="22"/>
  <c r="N80" i="22"/>
  <c r="M80" i="22"/>
  <c r="L80" i="22"/>
  <c r="K80" i="22"/>
  <c r="J80" i="22"/>
  <c r="I80" i="22"/>
  <c r="F80" i="22" s="1"/>
  <c r="H80" i="22"/>
  <c r="G80" i="22"/>
  <c r="E80" i="22"/>
  <c r="Q73" i="22"/>
  <c r="P73" i="22"/>
  <c r="O73" i="22"/>
  <c r="N73" i="22"/>
  <c r="M73" i="22"/>
  <c r="L73" i="22"/>
  <c r="K73" i="22"/>
  <c r="J73" i="22"/>
  <c r="I73" i="22"/>
  <c r="H73" i="22"/>
  <c r="G73" i="22"/>
  <c r="D69" i="22"/>
  <c r="Q68" i="22"/>
  <c r="P68" i="22"/>
  <c r="O68" i="22"/>
  <c r="N68" i="22"/>
  <c r="M68" i="22"/>
  <c r="L68" i="22"/>
  <c r="K68" i="22"/>
  <c r="J68" i="22"/>
  <c r="I68" i="22"/>
  <c r="H68" i="22"/>
  <c r="G68" i="22"/>
  <c r="E68" i="22" s="1"/>
  <c r="F68" i="22"/>
  <c r="B68" i="22"/>
  <c r="Q62" i="22"/>
  <c r="P62" i="22"/>
  <c r="O62" i="22"/>
  <c r="N62" i="22"/>
  <c r="M62" i="22"/>
  <c r="L62" i="22"/>
  <c r="K62" i="22"/>
  <c r="J62" i="22"/>
  <c r="I62" i="22"/>
  <c r="H62" i="22"/>
  <c r="G62" i="22"/>
  <c r="D58" i="22"/>
  <c r="Q57" i="22"/>
  <c r="P57" i="22"/>
  <c r="O57" i="22"/>
  <c r="N57" i="22"/>
  <c r="M57" i="22"/>
  <c r="L57" i="22"/>
  <c r="K57" i="22"/>
  <c r="J57" i="22"/>
  <c r="I57" i="22"/>
  <c r="H57" i="22"/>
  <c r="E57" i="22" s="1"/>
  <c r="G57" i="22"/>
  <c r="F57" i="22" s="1"/>
  <c r="B57" i="22"/>
  <c r="Q51" i="22"/>
  <c r="P51" i="22"/>
  <c r="O51" i="22"/>
  <c r="N51" i="22"/>
  <c r="M51" i="22"/>
  <c r="L51" i="22"/>
  <c r="K51" i="22"/>
  <c r="J51" i="22"/>
  <c r="I51" i="22"/>
  <c r="H51" i="22"/>
  <c r="G51" i="22"/>
  <c r="D47" i="22"/>
  <c r="Q46" i="22"/>
  <c r="P46" i="22"/>
  <c r="O46" i="22"/>
  <c r="N46" i="22"/>
  <c r="M46" i="22"/>
  <c r="L46" i="22"/>
  <c r="K46" i="22"/>
  <c r="J46" i="22"/>
  <c r="I46" i="22"/>
  <c r="H46" i="22"/>
  <c r="G46" i="22"/>
  <c r="E46" i="22" s="1"/>
  <c r="F46" i="22"/>
  <c r="B46" i="22"/>
  <c r="Q40" i="22"/>
  <c r="P40" i="22"/>
  <c r="O40" i="22"/>
  <c r="N40" i="22"/>
  <c r="M40" i="22"/>
  <c r="L40" i="22"/>
  <c r="K40" i="22"/>
  <c r="J40" i="22"/>
  <c r="I40" i="22"/>
  <c r="H40" i="22"/>
  <c r="G40" i="22"/>
  <c r="D36" i="22"/>
  <c r="Q35" i="22"/>
  <c r="P35" i="22"/>
  <c r="O35" i="22"/>
  <c r="N35" i="22"/>
  <c r="M35" i="22"/>
  <c r="L35" i="22"/>
  <c r="K35" i="22"/>
  <c r="J35" i="22"/>
  <c r="I35" i="22"/>
  <c r="H35" i="22"/>
  <c r="F35" i="22" s="1"/>
  <c r="G35" i="22"/>
  <c r="B35" i="22"/>
  <c r="Q29" i="22"/>
  <c r="P29" i="22"/>
  <c r="O29" i="22"/>
  <c r="N29" i="22"/>
  <c r="M29" i="22"/>
  <c r="L29" i="22"/>
  <c r="K29" i="22"/>
  <c r="J29" i="22"/>
  <c r="I29" i="22"/>
  <c r="H29" i="22"/>
  <c r="G29" i="22"/>
  <c r="D25" i="22"/>
  <c r="Q24" i="22"/>
  <c r="P24" i="22"/>
  <c r="O24" i="22"/>
  <c r="N24" i="22"/>
  <c r="M24" i="22"/>
  <c r="L24" i="22"/>
  <c r="K24" i="22"/>
  <c r="J24" i="22"/>
  <c r="I24" i="22"/>
  <c r="H24" i="22"/>
  <c r="G24" i="22"/>
  <c r="E24" i="22" s="1"/>
  <c r="F24" i="22"/>
  <c r="B24" i="22"/>
  <c r="Q18" i="22"/>
  <c r="P18" i="22"/>
  <c r="O18" i="22"/>
  <c r="N18" i="22"/>
  <c r="M18" i="22"/>
  <c r="L18" i="22"/>
  <c r="K18" i="22"/>
  <c r="J18" i="22"/>
  <c r="I18" i="22"/>
  <c r="H18" i="22"/>
  <c r="G18" i="22"/>
  <c r="D14" i="22"/>
  <c r="Q13" i="22"/>
  <c r="Q3" i="22" s="1"/>
  <c r="P13" i="22"/>
  <c r="P3" i="22" s="1"/>
  <c r="O13" i="22"/>
  <c r="N13" i="22"/>
  <c r="N3" i="22" s="1"/>
  <c r="M13" i="22"/>
  <c r="M3" i="22" s="1"/>
  <c r="L13" i="22"/>
  <c r="L3" i="22" s="1"/>
  <c r="H13" i="22"/>
  <c r="H3" i="22" s="1"/>
  <c r="G11" i="22"/>
  <c r="L8" i="22"/>
  <c r="K8" i="22"/>
  <c r="K13" i="22" s="1"/>
  <c r="K3" i="22" s="1"/>
  <c r="J8" i="22"/>
  <c r="J13" i="22" s="1"/>
  <c r="J3" i="22" s="1"/>
  <c r="I8" i="22"/>
  <c r="I13" i="22" s="1"/>
  <c r="I3" i="22" s="1"/>
  <c r="G8" i="22"/>
  <c r="G13" i="22" s="1"/>
  <c r="O3" i="22"/>
  <c r="C3" i="22"/>
  <c r="Q2" i="22"/>
  <c r="P2" i="22"/>
  <c r="O2" i="22"/>
  <c r="N2" i="22"/>
  <c r="M2" i="22"/>
  <c r="L2" i="22"/>
  <c r="K2" i="22"/>
  <c r="J2" i="22"/>
  <c r="I2" i="22"/>
  <c r="H2" i="22"/>
  <c r="G2" i="22"/>
  <c r="F2" i="22"/>
  <c r="E2" i="22"/>
  <c r="D81" i="21"/>
  <c r="Q80" i="21"/>
  <c r="P80" i="21"/>
  <c r="O80" i="21"/>
  <c r="N80" i="21"/>
  <c r="M80" i="21"/>
  <c r="L80" i="21"/>
  <c r="K80" i="21"/>
  <c r="J80" i="21"/>
  <c r="I80" i="21"/>
  <c r="F80" i="21" s="1"/>
  <c r="H80" i="21"/>
  <c r="G80" i="21"/>
  <c r="E80" i="21"/>
  <c r="Q73" i="21"/>
  <c r="P73" i="21"/>
  <c r="O73" i="21"/>
  <c r="N73" i="21"/>
  <c r="M73" i="21"/>
  <c r="L73" i="21"/>
  <c r="K73" i="21"/>
  <c r="J73" i="21"/>
  <c r="I73" i="21"/>
  <c r="H73" i="21"/>
  <c r="G73" i="21"/>
  <c r="D69" i="21"/>
  <c r="Q68" i="21"/>
  <c r="P68" i="21"/>
  <c r="O68" i="21"/>
  <c r="N68" i="21"/>
  <c r="M68" i="21"/>
  <c r="L68" i="21"/>
  <c r="K68" i="21"/>
  <c r="J68" i="21"/>
  <c r="I68" i="21"/>
  <c r="H68" i="21"/>
  <c r="G68" i="21"/>
  <c r="E68" i="21" s="1"/>
  <c r="F68" i="21"/>
  <c r="B68" i="21"/>
  <c r="Q62" i="21"/>
  <c r="P62" i="21"/>
  <c r="O62" i="21"/>
  <c r="N62" i="21"/>
  <c r="M62" i="21"/>
  <c r="L62" i="21"/>
  <c r="K62" i="21"/>
  <c r="J62" i="21"/>
  <c r="I62" i="21"/>
  <c r="H62" i="21"/>
  <c r="G62" i="21"/>
  <c r="D58" i="21"/>
  <c r="Q57" i="21"/>
  <c r="P57" i="21"/>
  <c r="O57" i="21"/>
  <c r="N57" i="21"/>
  <c r="M57" i="21"/>
  <c r="L57" i="21"/>
  <c r="K57" i="21"/>
  <c r="J57" i="21"/>
  <c r="I57" i="21"/>
  <c r="H57" i="21"/>
  <c r="F57" i="21" s="1"/>
  <c r="G57" i="21"/>
  <c r="B57" i="21"/>
  <c r="Q51" i="21"/>
  <c r="P51" i="21"/>
  <c r="O51" i="21"/>
  <c r="N51" i="21"/>
  <c r="M51" i="21"/>
  <c r="L51" i="21"/>
  <c r="K51" i="21"/>
  <c r="J51" i="21"/>
  <c r="I51" i="21"/>
  <c r="H51" i="21"/>
  <c r="G51" i="21"/>
  <c r="D47" i="21"/>
  <c r="Q46" i="21"/>
  <c r="P46" i="21"/>
  <c r="O46" i="21"/>
  <c r="N46" i="21"/>
  <c r="M46" i="21"/>
  <c r="L46" i="21"/>
  <c r="K46" i="21"/>
  <c r="J46" i="21"/>
  <c r="I46" i="21"/>
  <c r="H46" i="21"/>
  <c r="G46" i="21"/>
  <c r="E46" i="21" s="1"/>
  <c r="F46" i="21"/>
  <c r="B46" i="21"/>
  <c r="Q40" i="21"/>
  <c r="P40" i="21"/>
  <c r="O40" i="21"/>
  <c r="N40" i="21"/>
  <c r="M40" i="21"/>
  <c r="L40" i="21"/>
  <c r="K40" i="21"/>
  <c r="J40" i="21"/>
  <c r="I40" i="21"/>
  <c r="H40" i="21"/>
  <c r="G40" i="21"/>
  <c r="D36" i="21"/>
  <c r="Q35" i="21"/>
  <c r="P35" i="21"/>
  <c r="O35" i="21"/>
  <c r="N35" i="21"/>
  <c r="M35" i="21"/>
  <c r="L35" i="21"/>
  <c r="K35" i="21"/>
  <c r="J35" i="21"/>
  <c r="I35" i="21"/>
  <c r="H35" i="21"/>
  <c r="E35" i="21" s="1"/>
  <c r="G35" i="21"/>
  <c r="B35" i="21"/>
  <c r="Q29" i="21"/>
  <c r="P29" i="21"/>
  <c r="O29" i="21"/>
  <c r="N29" i="21"/>
  <c r="M29" i="21"/>
  <c r="L29" i="21"/>
  <c r="K29" i="21"/>
  <c r="J29" i="21"/>
  <c r="I29" i="21"/>
  <c r="H29" i="21"/>
  <c r="G29" i="21"/>
  <c r="D25" i="21"/>
  <c r="Q24" i="21"/>
  <c r="P24" i="21"/>
  <c r="O24" i="21"/>
  <c r="N24" i="21"/>
  <c r="M24" i="21"/>
  <c r="L24" i="21"/>
  <c r="K24" i="21"/>
  <c r="J24" i="21"/>
  <c r="I24" i="21"/>
  <c r="H24" i="21"/>
  <c r="G24" i="21"/>
  <c r="E24" i="21" s="1"/>
  <c r="F24" i="21"/>
  <c r="B24" i="21"/>
  <c r="Q18" i="21"/>
  <c r="P18" i="21"/>
  <c r="O18" i="21"/>
  <c r="N18" i="21"/>
  <c r="M18" i="21"/>
  <c r="L18" i="21"/>
  <c r="K18" i="21"/>
  <c r="J18" i="21"/>
  <c r="I18" i="21"/>
  <c r="H18" i="21"/>
  <c r="G18" i="21"/>
  <c r="D14" i="21"/>
  <c r="Q13" i="21"/>
  <c r="Q3" i="21" s="1"/>
  <c r="P13" i="21"/>
  <c r="P3" i="21" s="1"/>
  <c r="O13" i="21"/>
  <c r="N13" i="21"/>
  <c r="N3" i="21" s="1"/>
  <c r="M13" i="21"/>
  <c r="M3" i="21" s="1"/>
  <c r="L13" i="21"/>
  <c r="L3" i="21" s="1"/>
  <c r="H13" i="21"/>
  <c r="H3" i="21" s="1"/>
  <c r="G11" i="21"/>
  <c r="L8" i="21"/>
  <c r="K8" i="21"/>
  <c r="K13" i="21" s="1"/>
  <c r="K3" i="21" s="1"/>
  <c r="J8" i="21"/>
  <c r="J13" i="21" s="1"/>
  <c r="J3" i="21" s="1"/>
  <c r="I8" i="21"/>
  <c r="I13" i="21" s="1"/>
  <c r="I3" i="21" s="1"/>
  <c r="G8" i="21"/>
  <c r="G13" i="21" s="1"/>
  <c r="O3" i="21"/>
  <c r="C3" i="21"/>
  <c r="Q2" i="21"/>
  <c r="P2" i="21"/>
  <c r="O2" i="21"/>
  <c r="N2" i="21"/>
  <c r="M2" i="21"/>
  <c r="L2" i="21"/>
  <c r="K2" i="21"/>
  <c r="J2" i="21"/>
  <c r="I2" i="21"/>
  <c r="H2" i="21"/>
  <c r="G2" i="21"/>
  <c r="F2" i="21"/>
  <c r="E2" i="21"/>
  <c r="D81" i="20"/>
  <c r="Q80" i="20"/>
  <c r="P80" i="20"/>
  <c r="O80" i="20"/>
  <c r="N80" i="20"/>
  <c r="M80" i="20"/>
  <c r="L80" i="20"/>
  <c r="K80" i="20"/>
  <c r="J80" i="20"/>
  <c r="I80" i="20"/>
  <c r="F80" i="20" s="1"/>
  <c r="H80" i="20"/>
  <c r="G80" i="20"/>
  <c r="E80" i="20"/>
  <c r="Q73" i="20"/>
  <c r="P73" i="20"/>
  <c r="O73" i="20"/>
  <c r="N73" i="20"/>
  <c r="M73" i="20"/>
  <c r="L73" i="20"/>
  <c r="K73" i="20"/>
  <c r="J73" i="20"/>
  <c r="I73" i="20"/>
  <c r="H73" i="20"/>
  <c r="G73" i="20"/>
  <c r="D69" i="20"/>
  <c r="Q68" i="20"/>
  <c r="P68" i="20"/>
  <c r="O68" i="20"/>
  <c r="N68" i="20"/>
  <c r="M68" i="20"/>
  <c r="L68" i="20"/>
  <c r="K68" i="20"/>
  <c r="J68" i="20"/>
  <c r="I68" i="20"/>
  <c r="H68" i="20"/>
  <c r="G68" i="20"/>
  <c r="E68" i="20" s="1"/>
  <c r="F68" i="20"/>
  <c r="B68" i="20"/>
  <c r="Q62" i="20"/>
  <c r="P62" i="20"/>
  <c r="O62" i="20"/>
  <c r="N62" i="20"/>
  <c r="M62" i="20"/>
  <c r="L62" i="20"/>
  <c r="K62" i="20"/>
  <c r="J62" i="20"/>
  <c r="I62" i="20"/>
  <c r="H62" i="20"/>
  <c r="G62" i="20"/>
  <c r="D58" i="20"/>
  <c r="Q57" i="20"/>
  <c r="P57" i="20"/>
  <c r="O57" i="20"/>
  <c r="N57" i="20"/>
  <c r="M57" i="20"/>
  <c r="L57" i="20"/>
  <c r="K57" i="20"/>
  <c r="J57" i="20"/>
  <c r="I57" i="20"/>
  <c r="H57" i="20"/>
  <c r="F57" i="20" s="1"/>
  <c r="G57" i="20"/>
  <c r="B57" i="20"/>
  <c r="Q51" i="20"/>
  <c r="P51" i="20"/>
  <c r="O51" i="20"/>
  <c r="N51" i="20"/>
  <c r="M51" i="20"/>
  <c r="L51" i="20"/>
  <c r="K51" i="20"/>
  <c r="J51" i="20"/>
  <c r="I51" i="20"/>
  <c r="H51" i="20"/>
  <c r="G51" i="20"/>
  <c r="D47" i="20"/>
  <c r="Q46" i="20"/>
  <c r="P46" i="20"/>
  <c r="O46" i="20"/>
  <c r="N46" i="20"/>
  <c r="M46" i="20"/>
  <c r="L46" i="20"/>
  <c r="K46" i="20"/>
  <c r="J46" i="20"/>
  <c r="I46" i="20"/>
  <c r="H46" i="20"/>
  <c r="G46" i="20"/>
  <c r="E46" i="20" s="1"/>
  <c r="F46" i="20"/>
  <c r="B46" i="20"/>
  <c r="Q40" i="20"/>
  <c r="P40" i="20"/>
  <c r="O40" i="20"/>
  <c r="N40" i="20"/>
  <c r="M40" i="20"/>
  <c r="L40" i="20"/>
  <c r="K40" i="20"/>
  <c r="J40" i="20"/>
  <c r="I40" i="20"/>
  <c r="H40" i="20"/>
  <c r="G40" i="20"/>
  <c r="D36" i="20"/>
  <c r="Q35" i="20"/>
  <c r="P35" i="20"/>
  <c r="O35" i="20"/>
  <c r="N35" i="20"/>
  <c r="M35" i="20"/>
  <c r="L35" i="20"/>
  <c r="K35" i="20"/>
  <c r="J35" i="20"/>
  <c r="I35" i="20"/>
  <c r="H35" i="20"/>
  <c r="E35" i="20" s="1"/>
  <c r="G35" i="20"/>
  <c r="B35" i="20"/>
  <c r="Q29" i="20"/>
  <c r="P29" i="20"/>
  <c r="O29" i="20"/>
  <c r="N29" i="20"/>
  <c r="M29" i="20"/>
  <c r="L29" i="20"/>
  <c r="K29" i="20"/>
  <c r="J29" i="20"/>
  <c r="I29" i="20"/>
  <c r="H29" i="20"/>
  <c r="G29" i="20"/>
  <c r="D25" i="20"/>
  <c r="Q24" i="20"/>
  <c r="P24" i="20"/>
  <c r="O24" i="20"/>
  <c r="N24" i="20"/>
  <c r="M24" i="20"/>
  <c r="L24" i="20"/>
  <c r="K24" i="20"/>
  <c r="J24" i="20"/>
  <c r="I24" i="20"/>
  <c r="H24" i="20"/>
  <c r="G24" i="20"/>
  <c r="E24" i="20" s="1"/>
  <c r="F24" i="20"/>
  <c r="B24" i="20"/>
  <c r="Q18" i="20"/>
  <c r="P18" i="20"/>
  <c r="O18" i="20"/>
  <c r="N18" i="20"/>
  <c r="M18" i="20"/>
  <c r="L18" i="20"/>
  <c r="K18" i="20"/>
  <c r="J18" i="20"/>
  <c r="I18" i="20"/>
  <c r="H18" i="20"/>
  <c r="G18" i="20"/>
  <c r="D14" i="20"/>
  <c r="Q13" i="20"/>
  <c r="Q3" i="20" s="1"/>
  <c r="P13" i="20"/>
  <c r="P3" i="20" s="1"/>
  <c r="O13" i="20"/>
  <c r="N13" i="20"/>
  <c r="N3" i="20" s="1"/>
  <c r="M13" i="20"/>
  <c r="M3" i="20" s="1"/>
  <c r="L13" i="20"/>
  <c r="L3" i="20" s="1"/>
  <c r="H13" i="20"/>
  <c r="H3" i="20" s="1"/>
  <c r="G11" i="20"/>
  <c r="L8" i="20"/>
  <c r="K8" i="20"/>
  <c r="K13" i="20" s="1"/>
  <c r="K3" i="20" s="1"/>
  <c r="J8" i="20"/>
  <c r="J13" i="20" s="1"/>
  <c r="J3" i="20" s="1"/>
  <c r="I8" i="20"/>
  <c r="I13" i="20" s="1"/>
  <c r="I3" i="20" s="1"/>
  <c r="G8" i="20"/>
  <c r="G13" i="20" s="1"/>
  <c r="O3" i="20"/>
  <c r="C3" i="20"/>
  <c r="Q2" i="20"/>
  <c r="P2" i="20"/>
  <c r="O2" i="20"/>
  <c r="N2" i="20"/>
  <c r="M2" i="20"/>
  <c r="L2" i="20"/>
  <c r="K2" i="20"/>
  <c r="J2" i="20"/>
  <c r="I2" i="20"/>
  <c r="H2" i="20"/>
  <c r="G2" i="20"/>
  <c r="F2" i="20"/>
  <c r="E2" i="20"/>
  <c r="D81" i="9"/>
  <c r="Q80" i="9"/>
  <c r="P80" i="9"/>
  <c r="O80" i="9"/>
  <c r="N80" i="9"/>
  <c r="M80" i="9"/>
  <c r="L80" i="9"/>
  <c r="K80" i="9"/>
  <c r="J80" i="9"/>
  <c r="I80" i="9"/>
  <c r="H80" i="9"/>
  <c r="E80" i="9" s="1"/>
  <c r="G80" i="9"/>
  <c r="F80" i="9" s="1"/>
  <c r="Q73" i="9"/>
  <c r="P73" i="9"/>
  <c r="O73" i="9"/>
  <c r="N73" i="9"/>
  <c r="M73" i="9"/>
  <c r="L73" i="9"/>
  <c r="K73" i="9"/>
  <c r="J73" i="9"/>
  <c r="I73" i="9"/>
  <c r="H73" i="9"/>
  <c r="G73" i="9"/>
  <c r="D69" i="9"/>
  <c r="Q68" i="9"/>
  <c r="P68" i="9"/>
  <c r="O68" i="9"/>
  <c r="N68" i="9"/>
  <c r="M68" i="9"/>
  <c r="L68" i="9"/>
  <c r="K68" i="9"/>
  <c r="J68" i="9"/>
  <c r="I68" i="9"/>
  <c r="F68" i="9" s="1"/>
  <c r="H68" i="9"/>
  <c r="G68" i="9"/>
  <c r="E68" i="9"/>
  <c r="B68" i="9"/>
  <c r="Q62" i="9"/>
  <c r="P62" i="9"/>
  <c r="O62" i="9"/>
  <c r="N62" i="9"/>
  <c r="M62" i="9"/>
  <c r="L62" i="9"/>
  <c r="K62" i="9"/>
  <c r="J62" i="9"/>
  <c r="I62" i="9"/>
  <c r="H62" i="9"/>
  <c r="G62" i="9"/>
  <c r="D58" i="9"/>
  <c r="Q57" i="9"/>
  <c r="P57" i="9"/>
  <c r="O57" i="9"/>
  <c r="N57" i="9"/>
  <c r="M57" i="9"/>
  <c r="L57" i="9"/>
  <c r="K57" i="9"/>
  <c r="J57" i="9"/>
  <c r="I57" i="9"/>
  <c r="H57" i="9"/>
  <c r="G57" i="9"/>
  <c r="E57" i="9" s="1"/>
  <c r="B57" i="9"/>
  <c r="Q51" i="9"/>
  <c r="P51" i="9"/>
  <c r="O51" i="9"/>
  <c r="N51" i="9"/>
  <c r="M51" i="9"/>
  <c r="L51" i="9"/>
  <c r="K51" i="9"/>
  <c r="J51" i="9"/>
  <c r="I51" i="9"/>
  <c r="H51" i="9"/>
  <c r="G51" i="9"/>
  <c r="D47" i="9"/>
  <c r="Q46" i="9"/>
  <c r="P46" i="9"/>
  <c r="O46" i="9"/>
  <c r="N46" i="9"/>
  <c r="M46" i="9"/>
  <c r="L46" i="9"/>
  <c r="K46" i="9"/>
  <c r="J46" i="9"/>
  <c r="I46" i="9"/>
  <c r="F46" i="9" s="1"/>
  <c r="H46" i="9"/>
  <c r="G46" i="9"/>
  <c r="E46" i="9"/>
  <c r="B46" i="9"/>
  <c r="Q40" i="9"/>
  <c r="P40" i="9"/>
  <c r="O40" i="9"/>
  <c r="N40" i="9"/>
  <c r="M40" i="9"/>
  <c r="L40" i="9"/>
  <c r="K40" i="9"/>
  <c r="J40" i="9"/>
  <c r="I40" i="9"/>
  <c r="H40" i="9"/>
  <c r="G40" i="9"/>
  <c r="D36" i="9"/>
  <c r="Q35" i="9"/>
  <c r="P35" i="9"/>
  <c r="O35" i="9"/>
  <c r="N35" i="9"/>
  <c r="M35" i="9"/>
  <c r="L35" i="9"/>
  <c r="K35" i="9"/>
  <c r="J35" i="9"/>
  <c r="I35" i="9"/>
  <c r="H35" i="9"/>
  <c r="G35" i="9"/>
  <c r="E35" i="9" s="1"/>
  <c r="B35" i="9"/>
  <c r="Q29" i="9"/>
  <c r="P29" i="9"/>
  <c r="O29" i="9"/>
  <c r="N29" i="9"/>
  <c r="M29" i="9"/>
  <c r="L29" i="9"/>
  <c r="K29" i="9"/>
  <c r="J29" i="9"/>
  <c r="I29" i="9"/>
  <c r="H29" i="9"/>
  <c r="G29" i="9"/>
  <c r="D25" i="9"/>
  <c r="Q24" i="9"/>
  <c r="Q3" i="9" s="1"/>
  <c r="P24" i="9"/>
  <c r="O24" i="9"/>
  <c r="N24" i="9"/>
  <c r="M24" i="9"/>
  <c r="M3" i="9" s="1"/>
  <c r="L24" i="9"/>
  <c r="K24" i="9"/>
  <c r="J24" i="9"/>
  <c r="I24" i="9"/>
  <c r="E24" i="9" s="1"/>
  <c r="H24" i="9"/>
  <c r="G24" i="9"/>
  <c r="B24" i="9"/>
  <c r="Q18" i="9"/>
  <c r="P18" i="9"/>
  <c r="O18" i="9"/>
  <c r="N18" i="9"/>
  <c r="M18" i="9"/>
  <c r="L18" i="9"/>
  <c r="K18" i="9"/>
  <c r="J18" i="9"/>
  <c r="I18" i="9"/>
  <c r="H18" i="9"/>
  <c r="G18" i="9"/>
  <c r="D14" i="9"/>
  <c r="Q13" i="9"/>
  <c r="P13" i="9"/>
  <c r="P3" i="9" s="1"/>
  <c r="O13" i="9"/>
  <c r="O3" i="9" s="1"/>
  <c r="N13" i="9"/>
  <c r="M13" i="9"/>
  <c r="K13" i="9"/>
  <c r="K3" i="9" s="1"/>
  <c r="H13" i="9"/>
  <c r="H3" i="9" s="1"/>
  <c r="G11" i="9"/>
  <c r="L8" i="9"/>
  <c r="L13" i="9" s="1"/>
  <c r="L3" i="9" s="1"/>
  <c r="K8" i="9"/>
  <c r="J8" i="9"/>
  <c r="J13" i="9" s="1"/>
  <c r="J3" i="9" s="1"/>
  <c r="I8" i="9"/>
  <c r="I13" i="9" s="1"/>
  <c r="I3" i="9" s="1"/>
  <c r="G8" i="9"/>
  <c r="G13" i="9" s="1"/>
  <c r="N3" i="9"/>
  <c r="C3" i="9"/>
  <c r="Q2" i="9"/>
  <c r="P2" i="9"/>
  <c r="O2" i="9"/>
  <c r="N2" i="9"/>
  <c r="M2" i="9"/>
  <c r="L2" i="9"/>
  <c r="K2" i="9"/>
  <c r="J2" i="9"/>
  <c r="I2" i="9"/>
  <c r="H2" i="9"/>
  <c r="G2" i="9"/>
  <c r="F2" i="9"/>
  <c r="E2" i="9"/>
  <c r="D81" i="2"/>
  <c r="Q80" i="2"/>
  <c r="P80" i="2"/>
  <c r="O80" i="2"/>
  <c r="N80" i="2"/>
  <c r="M80" i="2"/>
  <c r="L80" i="2"/>
  <c r="K80" i="2"/>
  <c r="J80" i="2"/>
  <c r="I80" i="2"/>
  <c r="H80" i="2"/>
  <c r="G80" i="2"/>
  <c r="Q73" i="2"/>
  <c r="P73" i="2"/>
  <c r="O73" i="2"/>
  <c r="N73" i="2"/>
  <c r="M73" i="2"/>
  <c r="L73" i="2"/>
  <c r="K73" i="2"/>
  <c r="J73" i="2"/>
  <c r="I73" i="2"/>
  <c r="H73" i="2"/>
  <c r="G73" i="2"/>
  <c r="D69" i="2"/>
  <c r="Q68" i="2"/>
  <c r="P68" i="2"/>
  <c r="O68" i="2"/>
  <c r="N68" i="2"/>
  <c r="M68" i="2"/>
  <c r="L68" i="2"/>
  <c r="K68" i="2"/>
  <c r="J68" i="2"/>
  <c r="I68" i="2"/>
  <c r="H68" i="2"/>
  <c r="G68" i="2"/>
  <c r="B68" i="2"/>
  <c r="Q62" i="2"/>
  <c r="P62" i="2"/>
  <c r="O62" i="2"/>
  <c r="N62" i="2"/>
  <c r="M62" i="2"/>
  <c r="L62" i="2"/>
  <c r="K62" i="2"/>
  <c r="J62" i="2"/>
  <c r="I62" i="2"/>
  <c r="H62" i="2"/>
  <c r="G62" i="2"/>
  <c r="Q57" i="2"/>
  <c r="P57" i="2"/>
  <c r="O57" i="2"/>
  <c r="N57" i="2"/>
  <c r="M57" i="2"/>
  <c r="L57" i="2"/>
  <c r="K57" i="2"/>
  <c r="J57" i="2"/>
  <c r="I57" i="2"/>
  <c r="F57" i="2" s="1"/>
  <c r="H57" i="2"/>
  <c r="G57" i="2"/>
  <c r="B57" i="2"/>
  <c r="Q51" i="2"/>
  <c r="P51" i="2"/>
  <c r="O51" i="2"/>
  <c r="N51" i="2"/>
  <c r="M51" i="2"/>
  <c r="L51" i="2"/>
  <c r="K51" i="2"/>
  <c r="J51" i="2"/>
  <c r="I51" i="2"/>
  <c r="H51" i="2"/>
  <c r="G51" i="2"/>
  <c r="D47" i="2"/>
  <c r="Q46" i="2"/>
  <c r="P46" i="2"/>
  <c r="O46" i="2"/>
  <c r="N46" i="2"/>
  <c r="M46" i="2"/>
  <c r="L46" i="2"/>
  <c r="K46" i="2"/>
  <c r="J46" i="2"/>
  <c r="I46" i="2"/>
  <c r="H46" i="2"/>
  <c r="G46" i="2"/>
  <c r="B46" i="2"/>
  <c r="Q40" i="2"/>
  <c r="P40" i="2"/>
  <c r="O40" i="2"/>
  <c r="N40" i="2"/>
  <c r="M40" i="2"/>
  <c r="L40" i="2"/>
  <c r="K40" i="2"/>
  <c r="J40" i="2"/>
  <c r="I40" i="2"/>
  <c r="H40" i="2"/>
  <c r="G40" i="2"/>
  <c r="Q35" i="2"/>
  <c r="P35" i="2"/>
  <c r="O35" i="2"/>
  <c r="N35" i="2"/>
  <c r="M35" i="2"/>
  <c r="L35" i="2"/>
  <c r="K35" i="2"/>
  <c r="J35" i="2"/>
  <c r="I35" i="2"/>
  <c r="H35" i="2"/>
  <c r="G35" i="2"/>
  <c r="F35" i="2"/>
  <c r="B35" i="2"/>
  <c r="Q29" i="2"/>
  <c r="P29" i="2"/>
  <c r="O29" i="2"/>
  <c r="N29" i="2"/>
  <c r="M29" i="2"/>
  <c r="L29" i="2"/>
  <c r="K29" i="2"/>
  <c r="J29" i="2"/>
  <c r="I29" i="2"/>
  <c r="H29" i="2"/>
  <c r="G29" i="2"/>
  <c r="D25" i="2"/>
  <c r="Q24" i="2"/>
  <c r="P24" i="2"/>
  <c r="O24" i="2"/>
  <c r="N24" i="2"/>
  <c r="M24" i="2"/>
  <c r="L24" i="2"/>
  <c r="K24" i="2"/>
  <c r="J24" i="2"/>
  <c r="I24" i="2"/>
  <c r="H24" i="2"/>
  <c r="G24" i="2"/>
  <c r="B24" i="2"/>
  <c r="Q18" i="2"/>
  <c r="P18" i="2"/>
  <c r="O18" i="2"/>
  <c r="N18" i="2"/>
  <c r="M18" i="2"/>
  <c r="L18" i="2"/>
  <c r="K18" i="2"/>
  <c r="J18" i="2"/>
  <c r="I18" i="2"/>
  <c r="H18" i="2"/>
  <c r="G18" i="2"/>
  <c r="D14" i="2"/>
  <c r="Q13" i="2"/>
  <c r="P13" i="2"/>
  <c r="O13" i="2"/>
  <c r="N13" i="2"/>
  <c r="M13" i="2"/>
  <c r="L13" i="2"/>
  <c r="J13" i="2"/>
  <c r="H13" i="2"/>
  <c r="K13" i="2"/>
  <c r="I13" i="2"/>
  <c r="G13" i="2"/>
  <c r="C3" i="2"/>
  <c r="Q2" i="2"/>
  <c r="P2" i="2"/>
  <c r="O2" i="2"/>
  <c r="N2" i="2"/>
  <c r="M2" i="2"/>
  <c r="L2" i="2"/>
  <c r="K2" i="2"/>
  <c r="J2" i="2"/>
  <c r="I2" i="2"/>
  <c r="H2" i="2"/>
  <c r="G2" i="2"/>
  <c r="F2" i="2"/>
  <c r="E2" i="2"/>
  <c r="D81" i="7"/>
  <c r="Q80" i="7"/>
  <c r="P80" i="7"/>
  <c r="O80" i="7"/>
  <c r="N80" i="7"/>
  <c r="M80" i="7"/>
  <c r="L80" i="7"/>
  <c r="K80" i="7"/>
  <c r="J80" i="7"/>
  <c r="I80" i="7"/>
  <c r="H80" i="7"/>
  <c r="G80" i="7"/>
  <c r="Q73" i="7"/>
  <c r="P73" i="7"/>
  <c r="O73" i="7"/>
  <c r="N73" i="7"/>
  <c r="M73" i="7"/>
  <c r="L73" i="7"/>
  <c r="K73" i="7"/>
  <c r="J73" i="7"/>
  <c r="I73" i="7"/>
  <c r="H73" i="7"/>
  <c r="G73" i="7"/>
  <c r="D69" i="7"/>
  <c r="Q68" i="7"/>
  <c r="P68" i="7"/>
  <c r="O68" i="7"/>
  <c r="N68" i="7"/>
  <c r="M68" i="7"/>
  <c r="L68" i="7"/>
  <c r="K68" i="7"/>
  <c r="J68" i="7"/>
  <c r="I68" i="7"/>
  <c r="H68" i="7"/>
  <c r="F68" i="7" s="1"/>
  <c r="G68" i="7"/>
  <c r="B68" i="7"/>
  <c r="Q62" i="7"/>
  <c r="P62" i="7"/>
  <c r="O62" i="7"/>
  <c r="N62" i="7"/>
  <c r="M62" i="7"/>
  <c r="L62" i="7"/>
  <c r="K62" i="7"/>
  <c r="J62" i="7"/>
  <c r="I62" i="7"/>
  <c r="H62" i="7"/>
  <c r="G62" i="7"/>
  <c r="D58" i="7"/>
  <c r="Q57" i="7"/>
  <c r="P57" i="7"/>
  <c r="O57" i="7"/>
  <c r="N57" i="7"/>
  <c r="M57" i="7"/>
  <c r="L57" i="7"/>
  <c r="K57" i="7"/>
  <c r="J57" i="7"/>
  <c r="I57" i="7"/>
  <c r="H57" i="7"/>
  <c r="G57" i="7"/>
  <c r="B57" i="7"/>
  <c r="Q51" i="7"/>
  <c r="P51" i="7"/>
  <c r="O51" i="7"/>
  <c r="N51" i="7"/>
  <c r="M51" i="7"/>
  <c r="L51" i="7"/>
  <c r="K51" i="7"/>
  <c r="J51" i="7"/>
  <c r="I51" i="7"/>
  <c r="H51" i="7"/>
  <c r="G51" i="7"/>
  <c r="D47" i="7"/>
  <c r="Q46" i="7"/>
  <c r="P46" i="7"/>
  <c r="O46" i="7"/>
  <c r="N46" i="7"/>
  <c r="M46" i="7"/>
  <c r="L46" i="7"/>
  <c r="K46" i="7"/>
  <c r="J46" i="7"/>
  <c r="I46" i="7"/>
  <c r="H46" i="7"/>
  <c r="F46" i="7" s="1"/>
  <c r="G46" i="7"/>
  <c r="B46" i="7"/>
  <c r="Q40" i="7"/>
  <c r="P40" i="7"/>
  <c r="O40" i="7"/>
  <c r="N40" i="7"/>
  <c r="M40" i="7"/>
  <c r="L40" i="7"/>
  <c r="K40" i="7"/>
  <c r="J40" i="7"/>
  <c r="I40" i="7"/>
  <c r="H40" i="7"/>
  <c r="G40" i="7"/>
  <c r="D36" i="7"/>
  <c r="Q35" i="7"/>
  <c r="P35" i="7"/>
  <c r="O35" i="7"/>
  <c r="N35" i="7"/>
  <c r="M35" i="7"/>
  <c r="L35" i="7"/>
  <c r="K35" i="7"/>
  <c r="J35" i="7"/>
  <c r="I35" i="7"/>
  <c r="H35" i="7"/>
  <c r="G35" i="7"/>
  <c r="B35" i="7"/>
  <c r="Q29" i="7"/>
  <c r="P29" i="7"/>
  <c r="O29" i="7"/>
  <c r="N29" i="7"/>
  <c r="M29" i="7"/>
  <c r="L29" i="7"/>
  <c r="K29" i="7"/>
  <c r="J29" i="7"/>
  <c r="I29" i="7"/>
  <c r="H29" i="7"/>
  <c r="G29" i="7"/>
  <c r="D25" i="7"/>
  <c r="Q24" i="7"/>
  <c r="Q3" i="7" s="1"/>
  <c r="P24" i="7"/>
  <c r="O24" i="7"/>
  <c r="N24" i="7"/>
  <c r="M24" i="7"/>
  <c r="M3" i="7" s="1"/>
  <c r="L24" i="7"/>
  <c r="K24" i="7"/>
  <c r="J24" i="7"/>
  <c r="I24" i="7"/>
  <c r="E24" i="7" s="1"/>
  <c r="H24" i="7"/>
  <c r="G24" i="7"/>
  <c r="B24" i="7"/>
  <c r="Q18" i="7"/>
  <c r="P18" i="7"/>
  <c r="O18" i="7"/>
  <c r="N18" i="7"/>
  <c r="M18" i="7"/>
  <c r="L18" i="7"/>
  <c r="K18" i="7"/>
  <c r="J18" i="7"/>
  <c r="I18" i="7"/>
  <c r="H18" i="7"/>
  <c r="G18" i="7"/>
  <c r="D14" i="7"/>
  <c r="Q13" i="7"/>
  <c r="P13" i="7"/>
  <c r="O13" i="7"/>
  <c r="O3" i="7" s="1"/>
  <c r="N13" i="7"/>
  <c r="N3" i="7" s="1"/>
  <c r="M13" i="7"/>
  <c r="H13" i="7"/>
  <c r="H3" i="7" s="1"/>
  <c r="G11" i="7"/>
  <c r="L8" i="7"/>
  <c r="L13" i="7" s="1"/>
  <c r="K8" i="7"/>
  <c r="K13" i="7" s="1"/>
  <c r="K3" i="7" s="1"/>
  <c r="J8" i="7"/>
  <c r="J13" i="7" s="1"/>
  <c r="J3" i="7" s="1"/>
  <c r="I8" i="7"/>
  <c r="I13" i="7" s="1"/>
  <c r="G8" i="7"/>
  <c r="G13" i="7" s="1"/>
  <c r="C3" i="7"/>
  <c r="Q2" i="7"/>
  <c r="P2" i="7"/>
  <c r="O2" i="7"/>
  <c r="N2" i="7"/>
  <c r="M2" i="7"/>
  <c r="L2" i="7"/>
  <c r="K2" i="7"/>
  <c r="J2" i="7"/>
  <c r="I2" i="7"/>
  <c r="H2" i="7"/>
  <c r="G2" i="7"/>
  <c r="F2" i="7"/>
  <c r="E2" i="7"/>
  <c r="H21" i="3"/>
  <c r="I21" i="3"/>
  <c r="J21" i="3"/>
  <c r="K21" i="3"/>
  <c r="L21" i="3"/>
  <c r="M21" i="3"/>
  <c r="N21" i="3"/>
  <c r="G21" i="3"/>
  <c r="O3" i="2" l="1"/>
  <c r="M3" i="2"/>
  <c r="F80" i="2"/>
  <c r="J3" i="2"/>
  <c r="D19" i="3" s="1"/>
  <c r="L3" i="2"/>
  <c r="P3" i="2"/>
  <c r="F68" i="2"/>
  <c r="E57" i="2"/>
  <c r="I3" i="2"/>
  <c r="F46" i="2"/>
  <c r="E35" i="2"/>
  <c r="Q3" i="2"/>
  <c r="N3" i="2"/>
  <c r="F24" i="2"/>
  <c r="K3" i="2"/>
  <c r="D16" i="3" s="1"/>
  <c r="H3" i="2"/>
  <c r="G3" i="28"/>
  <c r="F13" i="28"/>
  <c r="F3" i="28" s="1"/>
  <c r="E13" i="28"/>
  <c r="E3" i="28" s="1"/>
  <c r="E35" i="28"/>
  <c r="F57" i="28"/>
  <c r="E13" i="27"/>
  <c r="E3" i="27" s="1"/>
  <c r="G3" i="27"/>
  <c r="F13" i="27"/>
  <c r="F3" i="27" s="1"/>
  <c r="F35" i="27"/>
  <c r="F57" i="27"/>
  <c r="E13" i="26"/>
  <c r="E3" i="26" s="1"/>
  <c r="F13" i="26"/>
  <c r="F3" i="26" s="1"/>
  <c r="G3" i="26"/>
  <c r="F35" i="26"/>
  <c r="F57" i="26"/>
  <c r="F13" i="25"/>
  <c r="F3" i="25" s="1"/>
  <c r="E13" i="25"/>
  <c r="G3" i="25"/>
  <c r="E80" i="25"/>
  <c r="E35" i="25"/>
  <c r="E57" i="25"/>
  <c r="G3" i="24"/>
  <c r="E13" i="24"/>
  <c r="F13" i="24"/>
  <c r="F3" i="24" s="1"/>
  <c r="E24" i="24"/>
  <c r="E46" i="24"/>
  <c r="E68" i="24"/>
  <c r="E13" i="23"/>
  <c r="G3" i="23"/>
  <c r="F13" i="23"/>
  <c r="F3" i="23" s="1"/>
  <c r="E80" i="23"/>
  <c r="E24" i="23"/>
  <c r="F13" i="22"/>
  <c r="F3" i="22" s="1"/>
  <c r="E13" i="22"/>
  <c r="E3" i="22" s="1"/>
  <c r="G3" i="22"/>
  <c r="E35" i="22"/>
  <c r="E13" i="21"/>
  <c r="E3" i="21" s="1"/>
  <c r="G3" i="21"/>
  <c r="F13" i="21"/>
  <c r="F3" i="21" s="1"/>
  <c r="E57" i="21"/>
  <c r="F35" i="21"/>
  <c r="F13" i="20"/>
  <c r="E13" i="20"/>
  <c r="G3" i="20"/>
  <c r="E57" i="20"/>
  <c r="F35" i="20"/>
  <c r="E13" i="9"/>
  <c r="E3" i="9" s="1"/>
  <c r="G3" i="9"/>
  <c r="F13" i="9"/>
  <c r="F24" i="9"/>
  <c r="F35" i="9"/>
  <c r="F57" i="9"/>
  <c r="E13" i="2"/>
  <c r="G3" i="2"/>
  <c r="F13" i="2"/>
  <c r="E24" i="2"/>
  <c r="E46" i="2"/>
  <c r="E68" i="2"/>
  <c r="E80" i="2"/>
  <c r="L3" i="7"/>
  <c r="P3" i="7"/>
  <c r="E35" i="7"/>
  <c r="E46" i="7"/>
  <c r="F80" i="7"/>
  <c r="I3" i="7"/>
  <c r="F24" i="7"/>
  <c r="E57" i="7"/>
  <c r="E13" i="7"/>
  <c r="G3" i="7"/>
  <c r="F13" i="7"/>
  <c r="F35" i="7"/>
  <c r="F57" i="7"/>
  <c r="E68" i="7"/>
  <c r="E80" i="7"/>
  <c r="C8" i="19"/>
  <c r="E3" i="2" l="1"/>
  <c r="F3" i="2"/>
  <c r="E3" i="25"/>
  <c r="E3" i="24"/>
  <c r="E3" i="23"/>
  <c r="F3" i="20"/>
  <c r="E3" i="20"/>
  <c r="F3" i="9"/>
  <c r="E3" i="7"/>
  <c r="F3" i="7"/>
  <c r="C4" i="19"/>
  <c r="C3" i="19"/>
  <c r="B9" i="3" l="1"/>
  <c r="B11" i="3"/>
  <c r="B14" i="3"/>
  <c r="B17" i="3"/>
  <c r="B10" i="3"/>
  <c r="B13" i="3"/>
  <c r="B16" i="3"/>
  <c r="B19" i="3"/>
  <c r="B12" i="3"/>
  <c r="B18" i="3"/>
  <c r="B15" i="3"/>
  <c r="R12" i="3"/>
  <c r="R14" i="3" l="1"/>
  <c r="R16" i="3"/>
  <c r="R11" i="3"/>
  <c r="R15" i="3"/>
  <c r="R10" i="3"/>
  <c r="R9" i="3"/>
  <c r="Q23" i="3"/>
  <c r="R19" i="3"/>
  <c r="R18" i="3"/>
  <c r="R17" i="3"/>
  <c r="R13" i="3"/>
  <c r="D17" i="3"/>
  <c r="S17" i="3" s="1"/>
  <c r="D13" i="3"/>
  <c r="S13" i="3" s="1"/>
  <c r="D11" i="3"/>
  <c r="S11" i="3" s="1"/>
  <c r="D14" i="3"/>
  <c r="S14" i="3" s="1"/>
  <c r="S19" i="3"/>
  <c r="D18" i="3"/>
  <c r="S18" i="3" s="1"/>
  <c r="D9" i="3"/>
  <c r="D12" i="3"/>
  <c r="S12" i="3" s="1"/>
  <c r="D10" i="3"/>
  <c r="S10" i="3" s="1"/>
  <c r="D15" i="3" l="1"/>
  <c r="E12" i="3" s="1"/>
  <c r="S16" i="3"/>
  <c r="S9" i="3"/>
  <c r="D23" i="3" l="1"/>
  <c r="E16" i="3"/>
  <c r="E19" i="3"/>
  <c r="E13" i="3"/>
  <c r="E18" i="3"/>
  <c r="E11" i="3"/>
  <c r="S15" i="3"/>
  <c r="U14" i="3" s="1"/>
  <c r="E15" i="3"/>
  <c r="E14" i="3"/>
  <c r="E10" i="3"/>
  <c r="E9" i="3"/>
  <c r="E17" i="3"/>
  <c r="U18" i="3"/>
  <c r="U12" i="3" l="1"/>
  <c r="U13" i="3"/>
  <c r="U10" i="3"/>
  <c r="U17" i="3"/>
  <c r="U16" i="3"/>
  <c r="U19" i="3"/>
  <c r="U9" i="3"/>
  <c r="U11" i="3"/>
  <c r="U15" i="3"/>
</calcChain>
</file>

<file path=xl/sharedStrings.xml><?xml version="1.0" encoding="utf-8"?>
<sst xmlns="http://schemas.openxmlformats.org/spreadsheetml/2006/main" count="961" uniqueCount="151">
  <si>
    <t>Number of AP on Team</t>
  </si>
  <si>
    <t>Sustainable Thoughts</t>
  </si>
  <si>
    <t>Green Achievements</t>
  </si>
  <si>
    <t>Maximum Possible</t>
  </si>
  <si>
    <t>Overall Summary by School</t>
  </si>
  <si>
    <t>Prequalification</t>
  </si>
  <si>
    <t>Prequalification Totals</t>
  </si>
  <si>
    <t>Arizona State</t>
  </si>
  <si>
    <t>BYU - Idaho</t>
  </si>
  <si>
    <t>Cal Poly SLO</t>
  </si>
  <si>
    <t>Colorado State</t>
  </si>
  <si>
    <t>Univ of Wash</t>
  </si>
  <si>
    <t>Virginia Tech</t>
  </si>
  <si>
    <t>Addendum Totals</t>
  </si>
  <si>
    <t>Totals</t>
  </si>
  <si>
    <t>Total Written Score</t>
  </si>
  <si>
    <t>Maximum Possible Written</t>
  </si>
  <si>
    <t>Maximum Oral Score</t>
  </si>
  <si>
    <t>Calculated Oral Score</t>
  </si>
  <si>
    <t>Final Score</t>
  </si>
  <si>
    <t>Format</t>
  </si>
  <si>
    <t>Page Count</t>
  </si>
  <si>
    <t>Exceeded Page Count</t>
  </si>
  <si>
    <t>Formatting</t>
  </si>
  <si>
    <t>Average Score</t>
  </si>
  <si>
    <t>Median Score</t>
  </si>
  <si>
    <t>Order of Finish</t>
  </si>
  <si>
    <t>Cistern Calculation</t>
  </si>
  <si>
    <t>Dan</t>
  </si>
  <si>
    <t>Mindy</t>
  </si>
  <si>
    <t>RFI #</t>
  </si>
  <si>
    <t>By</t>
  </si>
  <si>
    <t>Answered</t>
  </si>
  <si>
    <t>ASU</t>
  </si>
  <si>
    <t>SKA</t>
  </si>
  <si>
    <t>Summary</t>
  </si>
  <si>
    <t>UW</t>
  </si>
  <si>
    <t>Addendum</t>
  </si>
  <si>
    <t>Lower third</t>
  </si>
  <si>
    <t xml:space="preserve">Written Response: </t>
  </si>
  <si>
    <t xml:space="preserve">Oral Presentation: </t>
  </si>
  <si>
    <t xml:space="preserve">Overall Score: </t>
  </si>
  <si>
    <t>Middle third</t>
  </si>
  <si>
    <t>Top third</t>
  </si>
  <si>
    <t>Rank against other teams</t>
  </si>
  <si>
    <t>Cal Poly Pomona</t>
  </si>
  <si>
    <t>University of Florida</t>
  </si>
  <si>
    <t>UNM</t>
  </si>
  <si>
    <t>Oral Scores</t>
  </si>
  <si>
    <t>Sustainable Wood</t>
  </si>
  <si>
    <t>Water Efficiency and Reuse</t>
  </si>
  <si>
    <t>Alternative Transportation</t>
  </si>
  <si>
    <t>Sustainable Site Selection</t>
  </si>
  <si>
    <t>IEQ - Low Emitting</t>
  </si>
  <si>
    <t>FSC Wood Credit</t>
  </si>
  <si>
    <t>Identify Subcontractors</t>
  </si>
  <si>
    <t>Living Building Challenge</t>
  </si>
  <si>
    <t>Water Re-use</t>
  </si>
  <si>
    <t>Public Transportation Access</t>
  </si>
  <si>
    <t>Bike Storage and Changing Rooms</t>
  </si>
  <si>
    <t>Car Free Living</t>
  </si>
  <si>
    <t>SSc2 Development Density</t>
  </si>
  <si>
    <t>Living Transect Category</t>
  </si>
  <si>
    <t>Living Building Site</t>
  </si>
  <si>
    <t>Effects of Living Building</t>
  </si>
  <si>
    <t>Site Selection</t>
  </si>
  <si>
    <t>Submittal Evaluation</t>
  </si>
  <si>
    <t>Spreadsheet Analysis</t>
  </si>
  <si>
    <t>Subcontractor Means and Methods</t>
  </si>
  <si>
    <t>Yes</t>
  </si>
  <si>
    <t>CSU Fresno</t>
  </si>
  <si>
    <t>Weight of Rooster in  troy oz</t>
  </si>
  <si>
    <t>Weight of 24c gold (18c to 24c)</t>
  </si>
  <si>
    <t>price of Rooster in $</t>
  </si>
  <si>
    <t>Price of Wood &amp; Subfloor</t>
  </si>
  <si>
    <t>Amount of Rooster to pay for Wood</t>
  </si>
  <si>
    <t>Meet Imperative 11</t>
  </si>
  <si>
    <t>Meet Imperative 14</t>
  </si>
  <si>
    <t>Bonus Questions Rooster Value</t>
  </si>
  <si>
    <t>Purchase Wood</t>
  </si>
  <si>
    <t>LBC 11 &amp; 14</t>
  </si>
  <si>
    <t>Cal State Long Beach</t>
  </si>
  <si>
    <t>Average</t>
  </si>
  <si>
    <t>Caitlin</t>
  </si>
  <si>
    <t>$/troy oz</t>
  </si>
  <si>
    <t>Rank</t>
  </si>
  <si>
    <t>CSU - Fresno</t>
  </si>
  <si>
    <t>USC</t>
  </si>
  <si>
    <t>VA Tech</t>
  </si>
  <si>
    <t>CalPoly - SLO</t>
  </si>
  <si>
    <t>U of F</t>
  </si>
  <si>
    <t>CalState-LB</t>
  </si>
  <si>
    <t>Construction Water Reuse</t>
  </si>
  <si>
    <t>Groundwater Produced</t>
  </si>
  <si>
    <t>Cost to Discharge</t>
  </si>
  <si>
    <t>Dust Control Demand</t>
  </si>
  <si>
    <t>Cost to Purchase</t>
  </si>
  <si>
    <t>Roofing and Skylights</t>
  </si>
  <si>
    <t>Heat Island Effect</t>
  </si>
  <si>
    <t>Design Alternate - Effect</t>
  </si>
  <si>
    <t>Deletion of Skylights</t>
  </si>
  <si>
    <t>Energy-Efficient Escalators</t>
  </si>
  <si>
    <t>Sleep Mode Savings</t>
  </si>
  <si>
    <t>Regeneration Savings</t>
  </si>
  <si>
    <t>CO2 Savings</t>
  </si>
  <si>
    <t>Barriers to Use</t>
  </si>
  <si>
    <t>Native Species-Landscaping</t>
  </si>
  <si>
    <t>Carbon Footprint</t>
  </si>
  <si>
    <t>Weight of Cement Needed</t>
  </si>
  <si>
    <t>Method of Transport</t>
  </si>
  <si>
    <t>Number of trips to Plant</t>
  </si>
  <si>
    <t>Best Supplier</t>
  </si>
  <si>
    <t>Bonus: Other Impacts</t>
  </si>
  <si>
    <t>Bonus Questions</t>
  </si>
  <si>
    <t>CalGreen Standards</t>
  </si>
  <si>
    <t>SS c5.1</t>
  </si>
  <si>
    <t>Whitney</t>
  </si>
  <si>
    <t>David</t>
  </si>
  <si>
    <t>Nik</t>
  </si>
  <si>
    <t>Grace</t>
  </si>
  <si>
    <t>Joel</t>
  </si>
  <si>
    <t>Steve</t>
  </si>
  <si>
    <t>20 Total Points Possible</t>
  </si>
  <si>
    <t>Presentation</t>
  </si>
  <si>
    <t>7 Points Possible</t>
  </si>
  <si>
    <t>Visual Appearance</t>
  </si>
  <si>
    <t>Speaking skills</t>
  </si>
  <si>
    <t>Fluidity / Transitions</t>
  </si>
  <si>
    <t>Presentation Materials</t>
  </si>
  <si>
    <t>15 Minute Time Requirement</t>
  </si>
  <si>
    <t>Content</t>
  </si>
  <si>
    <t xml:space="preserve">13 Points Possible </t>
  </si>
  <si>
    <t>Convincing</t>
  </si>
  <si>
    <t>Sustainable Building &amp; LEED Problem Statement</t>
  </si>
  <si>
    <t>Break</t>
  </si>
  <si>
    <t>Three or More Innovative Ideas</t>
  </si>
  <si>
    <t>Do the ideas accomplish the requested goal, "how can the construction industry show long term planning about sustainable building"?</t>
  </si>
  <si>
    <t>Are the innovative ideas realistic/attainable?</t>
  </si>
  <si>
    <t>Team A</t>
  </si>
  <si>
    <t>Team B</t>
  </si>
  <si>
    <t>Team C</t>
  </si>
  <si>
    <t>Team D</t>
  </si>
  <si>
    <t>Team F</t>
  </si>
  <si>
    <t>Team G</t>
  </si>
  <si>
    <t>Team H</t>
  </si>
  <si>
    <t>Team I</t>
  </si>
  <si>
    <t>Team J</t>
  </si>
  <si>
    <t>Team K</t>
  </si>
  <si>
    <t>Team L</t>
  </si>
  <si>
    <t>Were the innovative ideas explained well, easily understood?</t>
  </si>
  <si>
    <t>2014 Oral Presentation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</si>
</sst>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-&quot;_);_(@_)"/>
    <numFmt numFmtId="165" formatCode="_(* #,##0.000_);_(* \(#,##0.000\);_(* &quot;-&quot;_);_(@_)"/>
    <numFmt numFmtId="166" formatCode="_(* #,##0_);_(* \(#,##0\);_(* &quot;-&quot;??_);_(@_)"/>
    <numFmt numFmtId="167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Verdana"/>
      <family val="2"/>
    </font>
    <font>
      <b/>
      <sz val="15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8"/>
      <name val="Verdana"/>
      <family val="2"/>
    </font>
    <font>
      <sz val="10"/>
      <color indexed="14"/>
      <name val="Verdana"/>
      <family val="2"/>
    </font>
    <font>
      <b/>
      <sz val="15"/>
      <color indexed="14"/>
      <name val="Verdana"/>
      <family val="2"/>
    </font>
    <font>
      <b/>
      <sz val="15"/>
      <color indexed="51"/>
      <name val="Verdana"/>
      <family val="2"/>
    </font>
    <font>
      <b/>
      <sz val="15"/>
      <color indexed="13"/>
      <name val="Verdana"/>
      <family val="2"/>
    </font>
    <font>
      <b/>
      <sz val="15"/>
      <color indexed="11"/>
      <name val="Verdana"/>
      <family val="2"/>
    </font>
    <font>
      <b/>
      <sz val="15"/>
      <color indexed="22"/>
      <name val="Verdana"/>
      <family val="2"/>
    </font>
    <font>
      <b/>
      <sz val="15"/>
      <color indexed="45"/>
      <name val="Verdana"/>
      <family val="2"/>
    </font>
    <font>
      <b/>
      <sz val="15"/>
      <color indexed="15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sz val="10"/>
      <color indexed="10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6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1" fontId="3" fillId="0" borderId="6" xfId="0" applyNumberFormat="1" applyFont="1" applyBorder="1"/>
    <xf numFmtId="0" fontId="4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3" fillId="2" borderId="7" xfId="0" applyNumberFormat="1" applyFont="1" applyFill="1" applyBorder="1"/>
    <xf numFmtId="164" fontId="3" fillId="3" borderId="7" xfId="0" applyNumberFormat="1" applyFont="1" applyFill="1" applyBorder="1"/>
    <xf numFmtId="165" fontId="3" fillId="0" borderId="6" xfId="0" applyNumberFormat="1" applyFont="1" applyBorder="1"/>
    <xf numFmtId="164" fontId="3" fillId="4" borderId="7" xfId="0" applyNumberFormat="1" applyFont="1" applyFill="1" applyBorder="1"/>
    <xf numFmtId="164" fontId="3" fillId="5" borderId="7" xfId="0" applyNumberFormat="1" applyFont="1" applyFill="1" applyBorder="1"/>
    <xf numFmtId="164" fontId="3" fillId="6" borderId="7" xfId="0" applyNumberFormat="1" applyFont="1" applyFill="1" applyBorder="1"/>
    <xf numFmtId="164" fontId="3" fillId="7" borderId="7" xfId="0" applyNumberFormat="1" applyFont="1" applyFill="1" applyBorder="1"/>
    <xf numFmtId="164" fontId="3" fillId="8" borderId="7" xfId="0" applyNumberFormat="1" applyFont="1" applyFill="1" applyBorder="1"/>
    <xf numFmtId="0" fontId="3" fillId="0" borderId="8" xfId="0" applyFont="1" applyBorder="1" applyAlignment="1">
      <alignment horizontal="center"/>
    </xf>
    <xf numFmtId="0" fontId="3" fillId="0" borderId="0" xfId="0" applyFont="1" applyFill="1"/>
    <xf numFmtId="41" fontId="3" fillId="9" borderId="5" xfId="0" applyNumberFormat="1" applyFont="1" applyFill="1" applyBorder="1" applyAlignment="1">
      <alignment horizontal="center"/>
    </xf>
    <xf numFmtId="41" fontId="3" fillId="9" borderId="1" xfId="0" applyNumberFormat="1" applyFont="1" applyFill="1" applyBorder="1" applyAlignment="1">
      <alignment horizontal="center"/>
    </xf>
    <xf numFmtId="0" fontId="19" fillId="0" borderId="0" xfId="0" applyFont="1"/>
    <xf numFmtId="43" fontId="6" fillId="0" borderId="12" xfId="0" applyNumberFormat="1" applyFont="1" applyBorder="1"/>
    <xf numFmtId="43" fontId="6" fillId="0" borderId="10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/>
    <xf numFmtId="43" fontId="6" fillId="0" borderId="13" xfId="1" applyFont="1" applyBorder="1" applyAlignment="1">
      <alignment horizontal="center" vertical="center" wrapText="1"/>
    </xf>
    <xf numFmtId="43" fontId="3" fillId="9" borderId="14" xfId="1" applyFont="1" applyFill="1" applyBorder="1" applyAlignment="1">
      <alignment horizontal="center"/>
    </xf>
    <xf numFmtId="43" fontId="3" fillId="9" borderId="15" xfId="1" applyFont="1" applyFill="1" applyBorder="1" applyAlignment="1">
      <alignment horizontal="center"/>
    </xf>
    <xf numFmtId="43" fontId="3" fillId="9" borderId="16" xfId="1" applyFont="1" applyFill="1" applyBorder="1" applyAlignment="1">
      <alignment horizontal="center"/>
    </xf>
    <xf numFmtId="43" fontId="3" fillId="9" borderId="17" xfId="1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3" fontId="20" fillId="0" borderId="0" xfId="1" applyFont="1" applyAlignment="1">
      <alignment horizontal="center"/>
    </xf>
    <xf numFmtId="43" fontId="3" fillId="9" borderId="5" xfId="1" applyFont="1" applyFill="1" applyBorder="1" applyAlignment="1">
      <alignment horizontal="center"/>
    </xf>
    <xf numFmtId="43" fontId="3" fillId="9" borderId="1" xfId="1" applyFont="1" applyFill="1" applyBorder="1" applyAlignment="1">
      <alignment horizontal="center"/>
    </xf>
    <xf numFmtId="43" fontId="19" fillId="9" borderId="10" xfId="1" applyFont="1" applyFill="1" applyBorder="1"/>
    <xf numFmtId="166" fontId="6" fillId="0" borderId="10" xfId="0" applyNumberFormat="1" applyFont="1" applyBorder="1" applyAlignment="1"/>
    <xf numFmtId="2" fontId="19" fillId="0" borderId="0" xfId="0" applyNumberFormat="1" applyFont="1"/>
    <xf numFmtId="43" fontId="3" fillId="0" borderId="4" xfId="1" applyFont="1" applyFill="1" applyBorder="1" applyAlignment="1">
      <alignment horizontal="center"/>
    </xf>
    <xf numFmtId="43" fontId="6" fillId="0" borderId="13" xfId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3" fillId="10" borderId="14" xfId="1" applyFont="1" applyFill="1" applyBorder="1" applyAlignment="1">
      <alignment horizontal="center"/>
    </xf>
    <xf numFmtId="43" fontId="3" fillId="10" borderId="15" xfId="1" applyFont="1" applyFill="1" applyBorder="1" applyAlignment="1">
      <alignment horizontal="center"/>
    </xf>
    <xf numFmtId="43" fontId="3" fillId="10" borderId="16" xfId="1" applyFont="1" applyFill="1" applyBorder="1" applyAlignment="1">
      <alignment horizontal="center"/>
    </xf>
    <xf numFmtId="43" fontId="3" fillId="10" borderId="17" xfId="1" applyFont="1" applyFill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 indent="1"/>
    </xf>
    <xf numFmtId="6" fontId="18" fillId="11" borderId="18" xfId="0" applyNumberFormat="1" applyFont="1" applyFill="1" applyBorder="1" applyAlignment="1">
      <alignment horizontal="center" vertical="center"/>
    </xf>
    <xf numFmtId="6" fontId="18" fillId="11" borderId="19" xfId="0" applyNumberFormat="1" applyFont="1" applyFill="1" applyBorder="1" applyAlignment="1">
      <alignment horizontal="center" vertical="center"/>
    </xf>
    <xf numFmtId="6" fontId="18" fillId="11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/>
    <xf numFmtId="0" fontId="3" fillId="0" borderId="32" xfId="0" applyFont="1" applyBorder="1" applyAlignment="1">
      <alignment horizontal="right"/>
    </xf>
    <xf numFmtId="0" fontId="3" fillId="0" borderId="27" xfId="0" applyFont="1" applyBorder="1"/>
    <xf numFmtId="0" fontId="3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24" xfId="0" applyFont="1" applyBorder="1" applyAlignment="1">
      <alignment horizontal="right"/>
    </xf>
    <xf numFmtId="0" fontId="3" fillId="0" borderId="25" xfId="0" applyFont="1" applyBorder="1"/>
    <xf numFmtId="43" fontId="6" fillId="0" borderId="0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 indent="1"/>
    </xf>
    <xf numFmtId="0" fontId="21" fillId="0" borderId="6" xfId="0" applyFont="1" applyBorder="1" applyAlignment="1">
      <alignment horizontal="center"/>
    </xf>
    <xf numFmtId="43" fontId="21" fillId="0" borderId="6" xfId="1" applyFont="1" applyBorder="1" applyAlignment="1">
      <alignment horizontal="center"/>
    </xf>
    <xf numFmtId="0" fontId="3" fillId="0" borderId="28" xfId="0" applyFont="1" applyBorder="1"/>
    <xf numFmtId="0" fontId="3" fillId="0" borderId="26" xfId="0" applyFont="1" applyBorder="1" applyAlignment="1">
      <alignment horizontal="center"/>
    </xf>
    <xf numFmtId="43" fontId="6" fillId="0" borderId="26" xfId="1" applyFont="1" applyBorder="1" applyAlignment="1">
      <alignment horizontal="center" vertical="center" wrapText="1"/>
    </xf>
    <xf numFmtId="43" fontId="21" fillId="12" borderId="6" xfId="1" applyFont="1" applyFill="1" applyBorder="1" applyAlignment="1">
      <alignment horizontal="center"/>
    </xf>
    <xf numFmtId="12" fontId="3" fillId="9" borderId="16" xfId="1" applyNumberFormat="1" applyFont="1" applyFill="1" applyBorder="1" applyAlignment="1">
      <alignment horizontal="center"/>
    </xf>
    <xf numFmtId="12" fontId="3" fillId="9" borderId="14" xfId="1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44" fontId="0" fillId="0" borderId="0" xfId="0" applyNumberFormat="1"/>
    <xf numFmtId="0" fontId="0" fillId="0" borderId="0" xfId="0" applyFont="1" applyAlignment="1">
      <alignment horizontal="right"/>
    </xf>
    <xf numFmtId="10" fontId="0" fillId="0" borderId="0" xfId="0" applyNumberFormat="1"/>
    <xf numFmtId="43" fontId="3" fillId="10" borderId="33" xfId="1" applyFont="1" applyFill="1" applyBorder="1" applyAlignment="1">
      <alignment horizontal="center"/>
    </xf>
    <xf numFmtId="43" fontId="3" fillId="9" borderId="33" xfId="1" applyFont="1" applyFill="1" applyBorder="1" applyAlignment="1">
      <alignment horizontal="center"/>
    </xf>
    <xf numFmtId="2" fontId="19" fillId="0" borderId="0" xfId="0" applyNumberFormat="1" applyFont="1" applyAlignment="1">
      <alignment horizontal="center"/>
    </xf>
    <xf numFmtId="167" fontId="0" fillId="8" borderId="9" xfId="0" applyNumberFormat="1" applyFill="1" applyBorder="1" applyAlignment="1">
      <alignment horizontal="center"/>
    </xf>
    <xf numFmtId="167" fontId="0" fillId="8" borderId="10" xfId="0" applyNumberFormat="1" applyFill="1" applyBorder="1" applyAlignment="1">
      <alignment horizontal="center"/>
    </xf>
    <xf numFmtId="167" fontId="0" fillId="8" borderId="11" xfId="0" applyNumberFormat="1" applyFill="1" applyBorder="1" applyAlignment="1">
      <alignment horizontal="center"/>
    </xf>
    <xf numFmtId="167" fontId="0" fillId="8" borderId="12" xfId="0" applyNumberFormat="1" applyFill="1" applyBorder="1" applyAlignment="1">
      <alignment horizontal="center"/>
    </xf>
    <xf numFmtId="43" fontId="6" fillId="0" borderId="21" xfId="1" applyFont="1" applyBorder="1" applyAlignment="1">
      <alignment horizontal="center" vertical="center" wrapText="1"/>
    </xf>
    <xf numFmtId="43" fontId="21" fillId="0" borderId="25" xfId="1" applyFont="1" applyBorder="1" applyAlignment="1">
      <alignment horizontal="center"/>
    </xf>
    <xf numFmtId="43" fontId="0" fillId="0" borderId="0" xfId="0" applyNumberFormat="1"/>
    <xf numFmtId="2" fontId="3" fillId="9" borderId="14" xfId="1" applyNumberFormat="1" applyFont="1" applyFill="1" applyBorder="1" applyAlignment="1">
      <alignment horizontal="center"/>
    </xf>
    <xf numFmtId="2" fontId="3" fillId="9" borderId="15" xfId="1" applyNumberFormat="1" applyFont="1" applyFill="1" applyBorder="1" applyAlignment="1">
      <alignment horizontal="center"/>
    </xf>
    <xf numFmtId="2" fontId="3" fillId="9" borderId="16" xfId="1" applyNumberFormat="1" applyFont="1" applyFill="1" applyBorder="1" applyAlignment="1">
      <alignment horizontal="center"/>
    </xf>
    <xf numFmtId="2" fontId="3" fillId="9" borderId="17" xfId="1" applyNumberFormat="1" applyFont="1" applyFill="1" applyBorder="1" applyAlignment="1">
      <alignment horizontal="center"/>
    </xf>
    <xf numFmtId="6" fontId="18" fillId="11" borderId="31" xfId="0" applyNumberFormat="1" applyFont="1" applyFill="1" applyBorder="1" applyAlignment="1">
      <alignment horizontal="center" vertical="center"/>
    </xf>
    <xf numFmtId="6" fontId="18" fillId="11" borderId="35" xfId="0" applyNumberFormat="1" applyFont="1" applyFill="1" applyBorder="1" applyAlignment="1">
      <alignment horizontal="center" vertical="center"/>
    </xf>
    <xf numFmtId="0" fontId="1" fillId="0" borderId="0" xfId="2"/>
    <xf numFmtId="0" fontId="1" fillId="0" borderId="0" xfId="2" applyAlignment="1">
      <alignment horizontal="center"/>
    </xf>
    <xf numFmtId="0" fontId="6" fillId="0" borderId="4" xfId="2" applyFont="1" applyFill="1" applyBorder="1" applyAlignment="1">
      <alignment horizontal="center" vertical="center" textRotation="90" wrapText="1"/>
    </xf>
    <xf numFmtId="43" fontId="6" fillId="0" borderId="4" xfId="3" applyFont="1" applyBorder="1" applyAlignment="1">
      <alignment horizontal="center" vertical="center" textRotation="90" wrapText="1"/>
    </xf>
    <xf numFmtId="0" fontId="1" fillId="13" borderId="12" xfId="2" applyFill="1" applyBorder="1"/>
    <xf numFmtId="0" fontId="1" fillId="13" borderId="12" xfId="2" applyFont="1" applyFill="1" applyBorder="1" applyAlignment="1">
      <alignment horizontal="center"/>
    </xf>
    <xf numFmtId="0" fontId="1" fillId="0" borderId="12" xfId="2" applyBorder="1" applyAlignment="1">
      <alignment vertical="center"/>
    </xf>
    <xf numFmtId="0" fontId="1" fillId="0" borderId="12" xfId="2" applyBorder="1" applyAlignment="1">
      <alignment horizontal="center" vertical="center"/>
    </xf>
    <xf numFmtId="0" fontId="1" fillId="0" borderId="0" xfId="2" applyAlignment="1">
      <alignment vertical="center"/>
    </xf>
    <xf numFmtId="0" fontId="1" fillId="14" borderId="12" xfId="2" applyFill="1" applyBorder="1" applyAlignment="1">
      <alignment vertical="center"/>
    </xf>
    <xf numFmtId="0" fontId="1" fillId="14" borderId="12" xfId="2" applyFont="1" applyFill="1" applyBorder="1" applyAlignment="1">
      <alignment horizontal="center" vertical="center"/>
    </xf>
    <xf numFmtId="0" fontId="0" fillId="0" borderId="12" xfId="2" applyFont="1" applyFill="1" applyBorder="1" applyAlignment="1">
      <alignment vertical="center" wrapText="1"/>
    </xf>
    <xf numFmtId="0" fontId="1" fillId="0" borderId="12" xfId="2" applyFill="1" applyBorder="1" applyAlignment="1">
      <alignment horizontal="center" vertical="center"/>
    </xf>
    <xf numFmtId="0" fontId="1" fillId="0" borderId="12" xfId="2" applyFill="1" applyBorder="1" applyAlignment="1">
      <alignment vertical="center"/>
    </xf>
    <xf numFmtId="0" fontId="1" fillId="0" borderId="0" xfId="2" applyFill="1" applyAlignment="1">
      <alignment vertical="center"/>
    </xf>
    <xf numFmtId="0" fontId="0" fillId="0" borderId="12" xfId="2" applyFont="1" applyBorder="1" applyAlignment="1">
      <alignment vertical="center" wrapText="1"/>
    </xf>
    <xf numFmtId="0" fontId="1" fillId="0" borderId="12" xfId="2" applyBorder="1" applyAlignment="1">
      <alignment vertical="center" wrapText="1"/>
    </xf>
    <xf numFmtId="0" fontId="25" fillId="0" borderId="0" xfId="2" applyFont="1" applyAlignment="1">
      <alignment horizontal="center"/>
    </xf>
    <xf numFmtId="0" fontId="25" fillId="0" borderId="0" xfId="2" applyFont="1"/>
    <xf numFmtId="20" fontId="25" fillId="0" borderId="0" xfId="2" applyNumberFormat="1" applyFont="1" applyAlignment="1">
      <alignment horizontal="center"/>
    </xf>
    <xf numFmtId="43" fontId="25" fillId="0" borderId="0" xfId="2" applyNumberFormat="1" applyFont="1"/>
    <xf numFmtId="20" fontId="1" fillId="0" borderId="0" xfId="2" applyNumberFormat="1" applyAlignment="1">
      <alignment horizontal="center"/>
    </xf>
    <xf numFmtId="0" fontId="7" fillId="11" borderId="29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textRotation="90"/>
    </xf>
    <xf numFmtId="0" fontId="23" fillId="0" borderId="34" xfId="0" applyFont="1" applyBorder="1" applyAlignment="1">
      <alignment horizontal="center" vertical="center" textRotation="90"/>
    </xf>
    <xf numFmtId="0" fontId="7" fillId="11" borderId="28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4" fillId="0" borderId="0" xfId="2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201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09859"/>
      <rgbColor rgb="000000FF"/>
      <rgbColor rgb="009994C2"/>
      <rgbColor rgb="005E95BA"/>
      <rgbColor rgb="00819282"/>
      <rgbColor rgb="00800000"/>
      <rgbColor rgb="00008000"/>
      <rgbColor rgb="00000080"/>
      <rgbColor rgb="00808000"/>
      <rgbColor rgb="00800080"/>
      <rgbColor rgb="00008080"/>
      <rgbColor rgb="00E6952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3D471"/>
      <rgbColor rgb="00CCFFFF"/>
      <rgbColor rgb="00CCFFCC"/>
      <rgbColor rgb="00202E6E"/>
      <rgbColor rgb="0099CCFF"/>
      <rgbColor rgb="00F4CE6D"/>
      <rgbColor rgb="00CC99FF"/>
      <rgbColor rgb="006F5C50"/>
      <rgbColor rgb="003366FF"/>
      <rgbColor rgb="0033CCCC"/>
      <rgbColor rgb="0099CC00"/>
      <rgbColor rgb="0069799B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3D85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"/>
  <sheetViews>
    <sheetView zoomScaleNormal="100" workbookViewId="0">
      <pane xSplit="3" topLeftCell="D1" activePane="topRight" state="frozenSplit"/>
      <selection pane="topRight" activeCell="J18" sqref="J18"/>
    </sheetView>
  </sheetViews>
  <sheetFormatPr defaultRowHeight="12.75" x14ac:dyDescent="0.2"/>
  <cols>
    <col min="1" max="1" width="1.7109375" style="13" customWidth="1"/>
    <col min="2" max="2" width="38.42578125" customWidth="1"/>
    <col min="3" max="3" width="11" customWidth="1"/>
    <col min="4" max="4" width="12.5703125" customWidth="1"/>
    <col min="5" max="5" width="3" style="71" bestFit="1" customWidth="1"/>
    <col min="6" max="6" width="11.85546875" customWidth="1"/>
    <col min="7" max="7" width="9.140625" style="71" customWidth="1"/>
    <col min="8" max="16" width="9.140625" customWidth="1"/>
    <col min="17" max="17" width="11.7109375" customWidth="1"/>
    <col min="18" max="18" width="3" style="71" bestFit="1" customWidth="1"/>
    <col min="19" max="19" width="11.7109375" customWidth="1"/>
    <col min="20" max="20" width="1.5703125" customWidth="1"/>
    <col min="21" max="21" width="12" customWidth="1"/>
  </cols>
  <sheetData>
    <row r="1" spans="1:21" x14ac:dyDescent="0.2">
      <c r="A1" s="12"/>
      <c r="B1" s="1"/>
      <c r="C1" s="2"/>
    </row>
    <row r="2" spans="1:21" x14ac:dyDescent="0.2">
      <c r="A2" s="12"/>
      <c r="B2" s="1"/>
      <c r="C2" s="2"/>
    </row>
    <row r="3" spans="1:21" x14ac:dyDescent="0.2">
      <c r="A3" s="12"/>
      <c r="B3" s="1"/>
      <c r="C3" s="2"/>
      <c r="Q3" s="39"/>
      <c r="R3" s="75"/>
    </row>
    <row r="4" spans="1:21" x14ac:dyDescent="0.2">
      <c r="A4" s="12"/>
      <c r="B4" s="1"/>
      <c r="C4" s="2"/>
      <c r="Q4" s="39"/>
      <c r="R4" s="75"/>
    </row>
    <row r="5" spans="1:21" ht="20.25" x14ac:dyDescent="0.3">
      <c r="A5" s="3" t="s">
        <v>4</v>
      </c>
      <c r="B5" s="1"/>
      <c r="C5" s="1"/>
      <c r="Q5" s="39"/>
      <c r="R5" s="75"/>
    </row>
    <row r="6" spans="1:21" ht="15" customHeight="1" thickBot="1" x14ac:dyDescent="0.35">
      <c r="A6" s="3"/>
      <c r="B6" s="1"/>
      <c r="C6" s="1"/>
      <c r="Q6" s="39"/>
      <c r="R6" s="75"/>
    </row>
    <row r="7" spans="1:21" ht="18.75" customHeight="1" thickBot="1" x14ac:dyDescent="0.35">
      <c r="A7" s="3"/>
      <c r="B7" s="1"/>
      <c r="C7" s="136" t="s">
        <v>16</v>
      </c>
      <c r="D7" s="136" t="s">
        <v>15</v>
      </c>
      <c r="E7" s="138" t="s">
        <v>85</v>
      </c>
      <c r="F7" s="136" t="s">
        <v>17</v>
      </c>
      <c r="G7" s="140" t="s">
        <v>48</v>
      </c>
      <c r="H7" s="141"/>
      <c r="I7" s="141"/>
      <c r="J7" s="141"/>
      <c r="K7" s="141"/>
      <c r="L7" s="141"/>
      <c r="M7" s="141"/>
      <c r="N7" s="141"/>
      <c r="O7" s="141"/>
      <c r="P7" s="142"/>
      <c r="Q7" s="136" t="s">
        <v>18</v>
      </c>
      <c r="R7" s="139" t="s">
        <v>85</v>
      </c>
      <c r="S7" s="136" t="s">
        <v>19</v>
      </c>
      <c r="U7" s="136" t="s">
        <v>26</v>
      </c>
    </row>
    <row r="8" spans="1:21" ht="15" customHeight="1" thickBot="1" x14ac:dyDescent="0.25">
      <c r="A8" s="12"/>
      <c r="B8" s="1"/>
      <c r="C8" s="137"/>
      <c r="D8" s="137"/>
      <c r="E8" s="138"/>
      <c r="F8" s="137"/>
      <c r="G8" s="68" t="s">
        <v>116</v>
      </c>
      <c r="H8" s="69" t="s">
        <v>117</v>
      </c>
      <c r="I8" s="69" t="s">
        <v>118</v>
      </c>
      <c r="J8" s="69" t="s">
        <v>29</v>
      </c>
      <c r="K8" s="70" t="s">
        <v>28</v>
      </c>
      <c r="L8" s="70" t="s">
        <v>119</v>
      </c>
      <c r="M8" s="70" t="s">
        <v>120</v>
      </c>
      <c r="N8" s="70" t="s">
        <v>83</v>
      </c>
      <c r="O8" s="112" t="s">
        <v>121</v>
      </c>
      <c r="P8" s="113"/>
      <c r="Q8" s="137"/>
      <c r="R8" s="139"/>
      <c r="S8" s="137"/>
      <c r="U8" s="137"/>
    </row>
    <row r="9" spans="1:21" x14ac:dyDescent="0.2">
      <c r="A9" s="12">
        <v>1</v>
      </c>
      <c r="B9" s="83" t="str">
        <f>'FINAL Problem Scoring'!Q7</f>
        <v>VA Tech</v>
      </c>
      <c r="C9" s="37">
        <f>'FINAL Problem Scoring'!$C$3</f>
        <v>82</v>
      </c>
      <c r="D9" s="53">
        <f>'FINAL Problem Scoring'!$Q$3</f>
        <v>0</v>
      </c>
      <c r="E9" s="71">
        <f t="shared" ref="E9:E19" si="0">RANK(D9,$D$9:$D$19)</f>
        <v>1</v>
      </c>
      <c r="F9" s="37">
        <v>20</v>
      </c>
      <c r="G9" s="101"/>
      <c r="H9" s="101"/>
      <c r="I9" s="101"/>
      <c r="J9" s="101"/>
      <c r="K9" s="102"/>
      <c r="L9" s="102"/>
      <c r="M9" s="102"/>
      <c r="N9" s="102"/>
      <c r="O9" s="102"/>
      <c r="P9" s="102"/>
      <c r="Q9" s="55" t="e">
        <f>AVERAGE(G9:P9)</f>
        <v>#DIV/0!</v>
      </c>
      <c r="R9" s="74" t="e">
        <f t="shared" ref="R9:R19" si="1">RANK(Q9,$Q$9:$Q$19)</f>
        <v>#DIV/0!</v>
      </c>
      <c r="S9" s="41" t="e">
        <f t="shared" ref="S9:S19" si="2">Q9+D9</f>
        <v>#DIV/0!</v>
      </c>
      <c r="U9" s="56" t="e">
        <f t="shared" ref="U9:U19" si="3">RANK(S9,$S$9:$S$19)</f>
        <v>#DIV/0!</v>
      </c>
    </row>
    <row r="10" spans="1:21" x14ac:dyDescent="0.2">
      <c r="A10" s="12">
        <v>3</v>
      </c>
      <c r="B10" s="83" t="str">
        <f>'FINAL Problem Scoring'!M7</f>
        <v>U of F</v>
      </c>
      <c r="C10" s="38">
        <f>'FINAL Problem Scoring'!$C$3</f>
        <v>82</v>
      </c>
      <c r="D10" s="54">
        <f>'FINAL Problem Scoring'!$M$3</f>
        <v>0</v>
      </c>
      <c r="E10" s="71">
        <f t="shared" si="0"/>
        <v>1</v>
      </c>
      <c r="F10" s="38">
        <v>20</v>
      </c>
      <c r="G10" s="101"/>
      <c r="H10" s="101"/>
      <c r="I10" s="103"/>
      <c r="J10" s="103"/>
      <c r="K10" s="104"/>
      <c r="L10" s="104"/>
      <c r="M10" s="104"/>
      <c r="N10" s="104"/>
      <c r="O10" s="102"/>
      <c r="P10" s="102"/>
      <c r="Q10" s="55" t="e">
        <f t="shared" ref="Q10:Q19" si="4">AVERAGE(G10:P10)</f>
        <v>#DIV/0!</v>
      </c>
      <c r="R10" s="74" t="e">
        <f t="shared" si="1"/>
        <v>#DIV/0!</v>
      </c>
      <c r="S10" s="40" t="e">
        <f t="shared" si="2"/>
        <v>#DIV/0!</v>
      </c>
      <c r="U10" s="56" t="e">
        <f t="shared" si="3"/>
        <v>#DIV/0!</v>
      </c>
    </row>
    <row r="11" spans="1:21" x14ac:dyDescent="0.2">
      <c r="A11" s="12">
        <v>5</v>
      </c>
      <c r="B11" s="83" t="str">
        <f>'FINAL Problem Scoring'!P7</f>
        <v>UW</v>
      </c>
      <c r="C11" s="38">
        <f>'FINAL Problem Scoring'!$C$3</f>
        <v>82</v>
      </c>
      <c r="D11" s="54">
        <f>'FINAL Problem Scoring'!$P$3</f>
        <v>0</v>
      </c>
      <c r="E11" s="71">
        <f t="shared" si="0"/>
        <v>1</v>
      </c>
      <c r="F11" s="38">
        <v>20</v>
      </c>
      <c r="G11" s="101"/>
      <c r="H11" s="101"/>
      <c r="I11" s="103"/>
      <c r="J11" s="103"/>
      <c r="K11" s="104"/>
      <c r="L11" s="104"/>
      <c r="M11" s="104"/>
      <c r="N11" s="104"/>
      <c r="O11" s="102"/>
      <c r="P11" s="102"/>
      <c r="Q11" s="55" t="e">
        <f t="shared" si="4"/>
        <v>#DIV/0!</v>
      </c>
      <c r="R11" s="74" t="e">
        <f t="shared" si="1"/>
        <v>#DIV/0!</v>
      </c>
      <c r="S11" s="40" t="e">
        <f t="shared" si="2"/>
        <v>#DIV/0!</v>
      </c>
      <c r="U11" s="56" t="e">
        <f t="shared" si="3"/>
        <v>#DIV/0!</v>
      </c>
    </row>
    <row r="12" spans="1:21" x14ac:dyDescent="0.2">
      <c r="A12" s="12">
        <v>7</v>
      </c>
      <c r="B12" s="83" t="str">
        <f>'FINAL Problem Scoring'!I7</f>
        <v>CalPoly - SLO</v>
      </c>
      <c r="C12" s="38">
        <f>'FINAL Problem Scoring'!$C$3</f>
        <v>82</v>
      </c>
      <c r="D12" s="54">
        <f>'FINAL Problem Scoring'!$I$3</f>
        <v>0</v>
      </c>
      <c r="E12" s="71">
        <f t="shared" si="0"/>
        <v>1</v>
      </c>
      <c r="F12" s="38">
        <v>20</v>
      </c>
      <c r="G12" s="101"/>
      <c r="H12" s="101"/>
      <c r="I12" s="103"/>
      <c r="J12" s="103"/>
      <c r="K12" s="104"/>
      <c r="L12" s="104"/>
      <c r="M12" s="104"/>
      <c r="N12" s="104"/>
      <c r="O12" s="102"/>
      <c r="P12" s="102"/>
      <c r="Q12" s="55" t="e">
        <f t="shared" si="4"/>
        <v>#DIV/0!</v>
      </c>
      <c r="R12" s="74" t="e">
        <f t="shared" si="1"/>
        <v>#DIV/0!</v>
      </c>
      <c r="S12" s="40" t="e">
        <f t="shared" si="2"/>
        <v>#DIV/0!</v>
      </c>
      <c r="U12" s="56" t="e">
        <f t="shared" si="3"/>
        <v>#DIV/0!</v>
      </c>
    </row>
    <row r="13" spans="1:21" x14ac:dyDescent="0.2">
      <c r="A13" s="12">
        <v>7</v>
      </c>
      <c r="B13" s="83" t="str">
        <f>'FINAL Problem Scoring'!L7</f>
        <v>CSU - Fresno</v>
      </c>
      <c r="C13" s="38">
        <f>'FINAL Problem Scoring'!$C$3</f>
        <v>82</v>
      </c>
      <c r="D13" s="54">
        <f>'FINAL Problem Scoring'!$L$3</f>
        <v>0</v>
      </c>
      <c r="E13" s="71">
        <f t="shared" si="0"/>
        <v>1</v>
      </c>
      <c r="F13" s="38">
        <v>20</v>
      </c>
      <c r="G13" s="101"/>
      <c r="H13" s="101"/>
      <c r="I13" s="103"/>
      <c r="J13" s="103"/>
      <c r="K13" s="104"/>
      <c r="L13" s="104"/>
      <c r="M13" s="104"/>
      <c r="N13" s="104"/>
      <c r="O13" s="102"/>
      <c r="P13" s="102"/>
      <c r="Q13" s="55" t="e">
        <f t="shared" si="4"/>
        <v>#DIV/0!</v>
      </c>
      <c r="R13" s="74" t="e">
        <f t="shared" si="1"/>
        <v>#DIV/0!</v>
      </c>
      <c r="S13" s="40" t="e">
        <f t="shared" si="2"/>
        <v>#DIV/0!</v>
      </c>
      <c r="U13" s="56" t="e">
        <f t="shared" si="3"/>
        <v>#DIV/0!</v>
      </c>
    </row>
    <row r="14" spans="1:21" x14ac:dyDescent="0.2">
      <c r="A14" s="12">
        <v>8</v>
      </c>
      <c r="B14" s="83" t="str">
        <f>'FINAL Problem Scoring'!O7</f>
        <v>USC</v>
      </c>
      <c r="C14" s="38">
        <f>'FINAL Problem Scoring'!$C$3</f>
        <v>82</v>
      </c>
      <c r="D14" s="54">
        <f>'FINAL Problem Scoring'!$O$3</f>
        <v>0</v>
      </c>
      <c r="E14" s="71">
        <f t="shared" si="0"/>
        <v>1</v>
      </c>
      <c r="F14" s="38">
        <v>20</v>
      </c>
      <c r="G14" s="101"/>
      <c r="H14" s="101"/>
      <c r="I14" s="103"/>
      <c r="J14" s="103"/>
      <c r="K14" s="104"/>
      <c r="L14" s="104"/>
      <c r="M14" s="104"/>
      <c r="N14" s="104"/>
      <c r="O14" s="102"/>
      <c r="P14" s="102"/>
      <c r="Q14" s="55" t="e">
        <f t="shared" si="4"/>
        <v>#DIV/0!</v>
      </c>
      <c r="R14" s="74" t="e">
        <f t="shared" si="1"/>
        <v>#DIV/0!</v>
      </c>
      <c r="S14" s="40" t="e">
        <f t="shared" si="2"/>
        <v>#DIV/0!</v>
      </c>
      <c r="U14" s="56" t="e">
        <f t="shared" si="3"/>
        <v>#DIV/0!</v>
      </c>
    </row>
    <row r="15" spans="1:21" x14ac:dyDescent="0.2">
      <c r="A15" s="12">
        <v>8</v>
      </c>
      <c r="B15" s="83" t="str">
        <f>'FINAL Problem Scoring'!G7</f>
        <v>ASU</v>
      </c>
      <c r="C15" s="38">
        <f>'FINAL Problem Scoring'!$C$3</f>
        <v>82</v>
      </c>
      <c r="D15" s="54">
        <f>'FINAL Problem Scoring'!$G$3</f>
        <v>0</v>
      </c>
      <c r="E15" s="71">
        <f t="shared" si="0"/>
        <v>1</v>
      </c>
      <c r="F15" s="38">
        <v>20</v>
      </c>
      <c r="G15" s="101"/>
      <c r="H15" s="101"/>
      <c r="I15" s="103"/>
      <c r="J15" s="103"/>
      <c r="K15" s="104"/>
      <c r="L15" s="104"/>
      <c r="M15" s="104"/>
      <c r="N15" s="104"/>
      <c r="O15" s="102"/>
      <c r="P15" s="102"/>
      <c r="Q15" s="55" t="e">
        <f t="shared" si="4"/>
        <v>#DIV/0!</v>
      </c>
      <c r="R15" s="74" t="e">
        <f t="shared" si="1"/>
        <v>#DIV/0!</v>
      </c>
      <c r="S15" s="40" t="e">
        <f t="shared" si="2"/>
        <v>#DIV/0!</v>
      </c>
      <c r="U15" s="56" t="e">
        <f t="shared" si="3"/>
        <v>#DIV/0!</v>
      </c>
    </row>
    <row r="16" spans="1:21" x14ac:dyDescent="0.2">
      <c r="A16" s="12">
        <v>10</v>
      </c>
      <c r="B16" s="83" t="str">
        <f>'FINAL Problem Scoring'!K7</f>
        <v>Colorado State</v>
      </c>
      <c r="C16" s="38">
        <f>'FINAL Problem Scoring'!$C$3</f>
        <v>82</v>
      </c>
      <c r="D16" s="54">
        <f>'FINAL Problem Scoring'!$K$3</f>
        <v>0</v>
      </c>
      <c r="E16" s="71">
        <f t="shared" si="0"/>
        <v>1</v>
      </c>
      <c r="F16" s="38">
        <v>20</v>
      </c>
      <c r="G16" s="101"/>
      <c r="H16" s="101"/>
      <c r="I16" s="103"/>
      <c r="J16" s="103"/>
      <c r="K16" s="104"/>
      <c r="L16" s="104"/>
      <c r="M16" s="104"/>
      <c r="N16" s="104"/>
      <c r="O16" s="102"/>
      <c r="P16" s="102"/>
      <c r="Q16" s="55" t="e">
        <f t="shared" si="4"/>
        <v>#DIV/0!</v>
      </c>
      <c r="R16" s="74" t="e">
        <f t="shared" si="1"/>
        <v>#DIV/0!</v>
      </c>
      <c r="S16" s="40" t="e">
        <f t="shared" si="2"/>
        <v>#DIV/0!</v>
      </c>
      <c r="U16" s="56" t="e">
        <f t="shared" si="3"/>
        <v>#DIV/0!</v>
      </c>
    </row>
    <row r="17" spans="2:21" x14ac:dyDescent="0.2">
      <c r="B17" s="83" t="str">
        <f>'FINAL Problem Scoring'!N7</f>
        <v>UNM</v>
      </c>
      <c r="C17" s="38">
        <f>'FINAL Problem Scoring'!$C$3</f>
        <v>82</v>
      </c>
      <c r="D17" s="54">
        <f>'FINAL Problem Scoring'!$N$3</f>
        <v>0</v>
      </c>
      <c r="E17" s="71">
        <f t="shared" si="0"/>
        <v>1</v>
      </c>
      <c r="F17" s="38">
        <v>20</v>
      </c>
      <c r="G17" s="101"/>
      <c r="H17" s="101"/>
      <c r="I17" s="103"/>
      <c r="J17" s="103"/>
      <c r="K17" s="104"/>
      <c r="L17" s="104"/>
      <c r="M17" s="104"/>
      <c r="N17" s="104"/>
      <c r="O17" s="102"/>
      <c r="P17" s="102"/>
      <c r="Q17" s="55" t="e">
        <f t="shared" si="4"/>
        <v>#DIV/0!</v>
      </c>
      <c r="R17" s="74" t="e">
        <f t="shared" si="1"/>
        <v>#DIV/0!</v>
      </c>
      <c r="S17" s="40" t="e">
        <f t="shared" si="2"/>
        <v>#DIV/0!</v>
      </c>
      <c r="U17" s="56" t="e">
        <f t="shared" si="3"/>
        <v>#DIV/0!</v>
      </c>
    </row>
    <row r="18" spans="2:21" x14ac:dyDescent="0.2">
      <c r="B18" s="83" t="str">
        <f>'FINAL Problem Scoring'!H7</f>
        <v>BYU - Idaho</v>
      </c>
      <c r="C18" s="38">
        <f>'FINAL Problem Scoring'!$C$3</f>
        <v>82</v>
      </c>
      <c r="D18" s="54">
        <f>'FINAL Problem Scoring'!$H$3</f>
        <v>0</v>
      </c>
      <c r="E18" s="71">
        <f t="shared" si="0"/>
        <v>1</v>
      </c>
      <c r="F18" s="38">
        <v>20</v>
      </c>
      <c r="G18" s="101"/>
      <c r="H18" s="101"/>
      <c r="I18" s="103"/>
      <c r="J18" s="103"/>
      <c r="K18" s="104"/>
      <c r="L18" s="104"/>
      <c r="M18" s="104"/>
      <c r="N18" s="104"/>
      <c r="O18" s="102"/>
      <c r="P18" s="102"/>
      <c r="Q18" s="55" t="e">
        <f t="shared" si="4"/>
        <v>#DIV/0!</v>
      </c>
      <c r="R18" s="74" t="e">
        <f t="shared" si="1"/>
        <v>#DIV/0!</v>
      </c>
      <c r="S18" s="40" t="e">
        <f t="shared" si="2"/>
        <v>#DIV/0!</v>
      </c>
      <c r="U18" s="56" t="e">
        <f t="shared" si="3"/>
        <v>#DIV/0!</v>
      </c>
    </row>
    <row r="19" spans="2:21" x14ac:dyDescent="0.2">
      <c r="B19" s="83" t="str">
        <f>'FINAL Problem Scoring'!J7</f>
        <v>CalState-LB</v>
      </c>
      <c r="C19" s="38">
        <f>'FINAL Problem Scoring'!$C$3</f>
        <v>82</v>
      </c>
      <c r="D19" s="54">
        <f>'FINAL Problem Scoring'!$J$3</f>
        <v>0</v>
      </c>
      <c r="E19" s="71">
        <f t="shared" si="0"/>
        <v>1</v>
      </c>
      <c r="F19" s="38">
        <v>20</v>
      </c>
      <c r="G19" s="101"/>
      <c r="H19" s="101"/>
      <c r="I19" s="103"/>
      <c r="J19" s="103"/>
      <c r="K19" s="104"/>
      <c r="L19" s="104"/>
      <c r="M19" s="104"/>
      <c r="N19" s="104"/>
      <c r="O19" s="102"/>
      <c r="P19" s="102"/>
      <c r="Q19" s="55" t="e">
        <f t="shared" si="4"/>
        <v>#DIV/0!</v>
      </c>
      <c r="R19" s="74" t="e">
        <f t="shared" si="1"/>
        <v>#DIV/0!</v>
      </c>
      <c r="S19" s="40" t="e">
        <f t="shared" si="2"/>
        <v>#DIV/0!</v>
      </c>
      <c r="U19" s="56" t="e">
        <f t="shared" si="3"/>
        <v>#DIV/0!</v>
      </c>
    </row>
    <row r="20" spans="2:21" x14ac:dyDescent="0.2">
      <c r="B20" s="4"/>
      <c r="Q20" s="39"/>
      <c r="R20" s="75"/>
    </row>
    <row r="21" spans="2:21" x14ac:dyDescent="0.2">
      <c r="B21" s="4"/>
      <c r="F21" s="39" t="s">
        <v>82</v>
      </c>
      <c r="G21" s="100" t="e">
        <f>AVERAGE(G9:G19)</f>
        <v>#DIV/0!</v>
      </c>
      <c r="H21" s="100" t="e">
        <f t="shared" ref="H21:P21" si="5">AVERAGE(H9:H19)</f>
        <v>#DIV/0!</v>
      </c>
      <c r="I21" s="100" t="e">
        <f t="shared" si="5"/>
        <v>#DIV/0!</v>
      </c>
      <c r="J21" s="100" t="e">
        <f t="shared" si="5"/>
        <v>#DIV/0!</v>
      </c>
      <c r="K21" s="100" t="e">
        <f t="shared" si="5"/>
        <v>#DIV/0!</v>
      </c>
      <c r="L21" s="100" t="e">
        <f t="shared" si="5"/>
        <v>#DIV/0!</v>
      </c>
      <c r="M21" s="100" t="e">
        <f t="shared" si="5"/>
        <v>#DIV/0!</v>
      </c>
      <c r="N21" s="100" t="e">
        <f t="shared" si="5"/>
        <v>#DIV/0!</v>
      </c>
      <c r="O21" s="100" t="e">
        <f t="shared" si="5"/>
        <v>#DIV/0!</v>
      </c>
      <c r="P21" s="100" t="e">
        <f t="shared" si="5"/>
        <v>#DIV/0!</v>
      </c>
      <c r="Q21" s="57"/>
      <c r="R21" s="75"/>
    </row>
    <row r="22" spans="2:21" x14ac:dyDescent="0.2">
      <c r="B22" s="4"/>
      <c r="H22" s="76"/>
      <c r="I22" s="76"/>
      <c r="K22" s="76"/>
      <c r="L22" s="76"/>
      <c r="M22" s="76"/>
    </row>
    <row r="23" spans="2:21" x14ac:dyDescent="0.2">
      <c r="D23" s="107">
        <f>MAX(D9:D19)-MIN(D9:D19)</f>
        <v>0</v>
      </c>
      <c r="Q23" s="107" t="e">
        <f>MAX(Q9:Q19)-MIN(Q9:Q19)</f>
        <v>#DIV/0!</v>
      </c>
    </row>
  </sheetData>
  <sortState ref="B9:U19">
    <sortCondition ref="U9:U19"/>
  </sortState>
  <mergeCells count="9">
    <mergeCell ref="C7:C8"/>
    <mergeCell ref="U7:U8"/>
    <mergeCell ref="Q7:Q8"/>
    <mergeCell ref="S7:S8"/>
    <mergeCell ref="F7:F8"/>
    <mergeCell ref="D7:D8"/>
    <mergeCell ref="E7:E8"/>
    <mergeCell ref="R7:R8"/>
    <mergeCell ref="G7:P7"/>
  </mergeCells>
  <phoneticPr fontId="5" type="noConversion"/>
  <conditionalFormatting sqref="E9:E19">
    <cfRule type="top10" dxfId="200" priority="5" percent="1" bottom="1" rank="33"/>
    <cfRule type="top10" dxfId="199" priority="6" percent="1" rank="33"/>
    <cfRule type="top10" dxfId="198" priority="7" percent="1" rank="33"/>
    <cfRule type="top10" dxfId="197" priority="8" percent="1" rank="33"/>
    <cfRule type="top10" dxfId="196" priority="9" percent="1" bottom="1" rank="33"/>
  </conditionalFormatting>
  <conditionalFormatting sqref="R9:R19">
    <cfRule type="top10" dxfId="195" priority="3" percent="1" bottom="1" rank="33"/>
    <cfRule type="top10" dxfId="194" priority="4" percent="1" rank="33"/>
  </conditionalFormatting>
  <conditionalFormatting sqref="U9:U19">
    <cfRule type="top10" dxfId="193" priority="1" percent="1" bottom="1" rank="33"/>
    <cfRule type="top10" dxfId="192" priority="2" percent="1" rank="33"/>
  </conditionalFormatting>
  <pageMargins left="0.5" right="0.5" top="1" bottom="1" header="0.5" footer="0.5"/>
  <pageSetup scale="65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0" width="13.140625" style="43" hidden="1" customWidth="1"/>
    <col min="11" max="11" width="13.140625" style="43" customWidth="1"/>
    <col min="12" max="17" width="13.140625" style="43" hidden="1" customWidth="1"/>
    <col min="18" max="18" width="9.140625" style="1"/>
    <col min="19" max="20" width="20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105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10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42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38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42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J14 L14:Q14">
    <cfRule type="top10" dxfId="111" priority="7" stopIfTrue="1" percent="1" bottom="1" rank="33"/>
    <cfRule type="top10" dxfId="110" priority="8" stopIfTrue="1" percent="1" rank="33"/>
  </conditionalFormatting>
  <conditionalFormatting sqref="G13:J13 L13:Q13">
    <cfRule type="top10" dxfId="109" priority="9" stopIfTrue="1" percent="1" bottom="1" rank="33"/>
    <cfRule type="top10" dxfId="108" priority="10" stopIfTrue="1" percent="1" rank="33"/>
  </conditionalFormatting>
  <conditionalFormatting sqref="G24:J24 L24:Q24">
    <cfRule type="top10" dxfId="107" priority="11" stopIfTrue="1" percent="1" bottom="1" rank="33"/>
    <cfRule type="top10" dxfId="106" priority="12" stopIfTrue="1" percent="1" rank="33"/>
  </conditionalFormatting>
  <conditionalFormatting sqref="G35:J35 L35:Q35">
    <cfRule type="top10" dxfId="105" priority="13" stopIfTrue="1" percent="1" bottom="1" rank="33"/>
    <cfRule type="top10" dxfId="104" priority="14" stopIfTrue="1" percent="1" rank="33"/>
  </conditionalFormatting>
  <conditionalFormatting sqref="G46:J46 L46:Q46">
    <cfRule type="top10" dxfId="103" priority="15" stopIfTrue="1" percent="1" bottom="1" rank="33"/>
    <cfRule type="top10" dxfId="102" priority="16" stopIfTrue="1" percent="1" rank="33"/>
  </conditionalFormatting>
  <conditionalFormatting sqref="G3:J3 L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J68 L68:Q68">
    <cfRule type="top10" dxfId="101" priority="5" stopIfTrue="1" percent="1" bottom="1" rank="33"/>
    <cfRule type="top10" dxfId="100" priority="6" stopIfTrue="1" percent="1" rank="33"/>
  </conditionalFormatting>
  <conditionalFormatting sqref="G57:J57 L57:Q57">
    <cfRule type="top10" dxfId="99" priority="3" stopIfTrue="1" percent="1" bottom="1" rank="33"/>
    <cfRule type="top10" dxfId="98" priority="4" stopIfTrue="1" percent="1" rank="33"/>
  </conditionalFormatting>
  <conditionalFormatting sqref="G80:J80 L80:Q80">
    <cfRule type="top10" dxfId="97" priority="1" stopIfTrue="1" percent="1" bottom="1" rank="33"/>
    <cfRule type="top10" dxfId="96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1" width="13.140625" style="43" hidden="1" customWidth="1"/>
    <col min="12" max="12" width="13.140625" style="43" customWidth="1"/>
    <col min="13" max="17" width="13.140625" style="43" hidden="1" customWidth="1"/>
    <col min="18" max="18" width="9.140625" style="1"/>
    <col min="19" max="20" width="20.14062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105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10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42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42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42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K14 M14:Q14">
    <cfRule type="top10" dxfId="95" priority="7" stopIfTrue="1" percent="1" bottom="1" rank="33"/>
    <cfRule type="top10" dxfId="94" priority="8" stopIfTrue="1" percent="1" rank="33"/>
  </conditionalFormatting>
  <conditionalFormatting sqref="G13:K13 M13:Q13">
    <cfRule type="top10" dxfId="93" priority="9" stopIfTrue="1" percent="1" bottom="1" rank="33"/>
    <cfRule type="top10" dxfId="92" priority="10" stopIfTrue="1" percent="1" rank="33"/>
  </conditionalFormatting>
  <conditionalFormatting sqref="G24:K24 M24:Q24">
    <cfRule type="top10" dxfId="91" priority="11" stopIfTrue="1" percent="1" bottom="1" rank="33"/>
    <cfRule type="top10" dxfId="90" priority="12" stopIfTrue="1" percent="1" rank="33"/>
  </conditionalFormatting>
  <conditionalFormatting sqref="G35:K35 M35:Q35">
    <cfRule type="top10" dxfId="89" priority="13" stopIfTrue="1" percent="1" bottom="1" rank="33"/>
    <cfRule type="top10" dxfId="88" priority="14" stopIfTrue="1" percent="1" rank="33"/>
  </conditionalFormatting>
  <conditionalFormatting sqref="G46:K46 M46:Q46">
    <cfRule type="top10" dxfId="87" priority="15" stopIfTrue="1" percent="1" bottom="1" rank="33"/>
    <cfRule type="top10" dxfId="86" priority="16" stopIfTrue="1" percent="1" rank="33"/>
  </conditionalFormatting>
  <conditionalFormatting sqref="G3:K3 M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K68 M68:Q68">
    <cfRule type="top10" dxfId="85" priority="5" stopIfTrue="1" percent="1" bottom="1" rank="33"/>
    <cfRule type="top10" dxfId="84" priority="6" stopIfTrue="1" percent="1" rank="33"/>
  </conditionalFormatting>
  <conditionalFormatting sqref="G57:K57 M57:Q57">
    <cfRule type="top10" dxfId="83" priority="3" stopIfTrue="1" percent="1" bottom="1" rank="33"/>
    <cfRule type="top10" dxfId="82" priority="4" stopIfTrue="1" percent="1" rank="33"/>
  </conditionalFormatting>
  <conditionalFormatting sqref="G80:K80 M80:Q80">
    <cfRule type="top10" dxfId="81" priority="1" stopIfTrue="1" percent="1" bottom="1" rank="33"/>
    <cfRule type="top10" dxfId="80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B2" sqref="B2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2" width="13.140625" style="43" hidden="1" customWidth="1"/>
    <col min="13" max="13" width="13.140625" style="43" customWidth="1"/>
    <col min="14" max="17" width="13.140625" style="43" hidden="1" customWidth="1"/>
    <col min="18" max="18" width="9.140625" style="1"/>
    <col min="19" max="20" width="20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105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10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43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43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43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L14 N14:Q14">
    <cfRule type="top10" dxfId="79" priority="7" stopIfTrue="1" percent="1" bottom="1" rank="33"/>
    <cfRule type="top10" dxfId="78" priority="8" stopIfTrue="1" percent="1" rank="33"/>
  </conditionalFormatting>
  <conditionalFormatting sqref="G13:L13 N13:Q13">
    <cfRule type="top10" dxfId="77" priority="9" stopIfTrue="1" percent="1" bottom="1" rank="33"/>
    <cfRule type="top10" dxfId="76" priority="10" stopIfTrue="1" percent="1" rank="33"/>
  </conditionalFormatting>
  <conditionalFormatting sqref="G24:L24 N24:Q24">
    <cfRule type="top10" dxfId="75" priority="11" stopIfTrue="1" percent="1" bottom="1" rank="33"/>
    <cfRule type="top10" dxfId="74" priority="12" stopIfTrue="1" percent="1" rank="33"/>
  </conditionalFormatting>
  <conditionalFormatting sqref="G35:L35 N35:Q35">
    <cfRule type="top10" dxfId="73" priority="13" stopIfTrue="1" percent="1" bottom="1" rank="33"/>
    <cfRule type="top10" dxfId="72" priority="14" stopIfTrue="1" percent="1" rank="33"/>
  </conditionalFormatting>
  <conditionalFormatting sqref="G46:L46 N46:Q46">
    <cfRule type="top10" dxfId="71" priority="15" stopIfTrue="1" percent="1" bottom="1" rank="33"/>
    <cfRule type="top10" dxfId="70" priority="16" stopIfTrue="1" percent="1" rank="33"/>
  </conditionalFormatting>
  <conditionalFormatting sqref="G3:L3 N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L68 N68:Q68">
    <cfRule type="top10" dxfId="69" priority="5" stopIfTrue="1" percent="1" bottom="1" rank="33"/>
    <cfRule type="top10" dxfId="68" priority="6" stopIfTrue="1" percent="1" rank="33"/>
  </conditionalFormatting>
  <conditionalFormatting sqref="G57:L57 N57:Q57">
    <cfRule type="top10" dxfId="67" priority="3" stopIfTrue="1" percent="1" bottom="1" rank="33"/>
    <cfRule type="top10" dxfId="66" priority="4" stopIfTrue="1" percent="1" rank="33"/>
  </conditionalFormatting>
  <conditionalFormatting sqref="G80:L80 N80:Q80">
    <cfRule type="top10" dxfId="65" priority="1" stopIfTrue="1" percent="1" bottom="1" rank="33"/>
    <cfRule type="top10" dxfId="64" priority="2" stopIfTrue="1" percent="1" rank="33"/>
  </conditionalFormatting>
  <pageMargins left="0.7" right="0.7" top="0.75" bottom="0.75" header="0.3" footer="0.3"/>
  <pageSetup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3" width="13.140625" style="43" hidden="1" customWidth="1"/>
    <col min="14" max="14" width="13.140625" style="43" customWidth="1"/>
    <col min="15" max="17" width="13.140625" style="43" hidden="1" customWidth="1"/>
    <col min="18" max="18" width="9.140625" style="1"/>
    <col min="19" max="20" width="20.2851562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105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10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42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38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38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M14 O14:Q14">
    <cfRule type="top10" dxfId="63" priority="7" stopIfTrue="1" percent="1" bottom="1" rank="33"/>
    <cfRule type="top10" dxfId="62" priority="8" stopIfTrue="1" percent="1" rank="33"/>
  </conditionalFormatting>
  <conditionalFormatting sqref="G13:M13 O13:Q13">
    <cfRule type="top10" dxfId="61" priority="9" stopIfTrue="1" percent="1" bottom="1" rank="33"/>
    <cfRule type="top10" dxfId="60" priority="10" stopIfTrue="1" percent="1" rank="33"/>
  </conditionalFormatting>
  <conditionalFormatting sqref="G24:M24 O24:Q24">
    <cfRule type="top10" dxfId="59" priority="11" stopIfTrue="1" percent="1" bottom="1" rank="33"/>
    <cfRule type="top10" dxfId="58" priority="12" stopIfTrue="1" percent="1" rank="33"/>
  </conditionalFormatting>
  <conditionalFormatting sqref="G35:M35 O35:Q35">
    <cfRule type="top10" dxfId="57" priority="13" stopIfTrue="1" percent="1" bottom="1" rank="33"/>
    <cfRule type="top10" dxfId="56" priority="14" stopIfTrue="1" percent="1" rank="33"/>
  </conditionalFormatting>
  <conditionalFormatting sqref="G46:M46 O46:Q46">
    <cfRule type="top10" dxfId="55" priority="15" stopIfTrue="1" percent="1" bottom="1" rank="33"/>
    <cfRule type="top10" dxfId="54" priority="16" stopIfTrue="1" percent="1" rank="33"/>
  </conditionalFormatting>
  <conditionalFormatting sqref="G3:M3 O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M68 O68:Q68">
    <cfRule type="top10" dxfId="53" priority="5" stopIfTrue="1" percent="1" bottom="1" rank="33"/>
    <cfRule type="top10" dxfId="52" priority="6" stopIfTrue="1" percent="1" rank="33"/>
  </conditionalFormatting>
  <conditionalFormatting sqref="G57:M57 O57:Q57">
    <cfRule type="top10" dxfId="51" priority="3" stopIfTrue="1" percent="1" bottom="1" rank="33"/>
    <cfRule type="top10" dxfId="50" priority="4" stopIfTrue="1" percent="1" rank="33"/>
  </conditionalFormatting>
  <conditionalFormatting sqref="G80:M80 O80:Q80">
    <cfRule type="top10" dxfId="49" priority="1" stopIfTrue="1" percent="1" bottom="1" rank="33"/>
    <cfRule type="top10" dxfId="48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4" width="13.140625" style="43" hidden="1" customWidth="1"/>
    <col min="15" max="15" width="13.140625" style="43" customWidth="1"/>
    <col min="16" max="17" width="13.140625" style="43" hidden="1" customWidth="1"/>
    <col min="18" max="18" width="9.140625" style="1"/>
    <col min="19" max="20" width="18.710937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105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10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customHeight="1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42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42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42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N14 P14:Q14">
    <cfRule type="top10" dxfId="47" priority="7" stopIfTrue="1" percent="1" bottom="1" rank="33"/>
    <cfRule type="top10" dxfId="46" priority="8" stopIfTrue="1" percent="1" rank="33"/>
  </conditionalFormatting>
  <conditionalFormatting sqref="G13:N13 P13:Q13">
    <cfRule type="top10" dxfId="45" priority="9" stopIfTrue="1" percent="1" bottom="1" rank="33"/>
    <cfRule type="top10" dxfId="44" priority="10" stopIfTrue="1" percent="1" rank="33"/>
  </conditionalFormatting>
  <conditionalFormatting sqref="G24:N24 P24:Q24">
    <cfRule type="top10" dxfId="43" priority="11" stopIfTrue="1" percent="1" bottom="1" rank="33"/>
    <cfRule type="top10" dxfId="42" priority="12" stopIfTrue="1" percent="1" rank="33"/>
  </conditionalFormatting>
  <conditionalFormatting sqref="G35:N35 P35:Q35">
    <cfRule type="top10" dxfId="41" priority="13" stopIfTrue="1" percent="1" bottom="1" rank="33"/>
    <cfRule type="top10" dxfId="40" priority="14" stopIfTrue="1" percent="1" rank="33"/>
  </conditionalFormatting>
  <conditionalFormatting sqref="G46:N46 P46:Q46">
    <cfRule type="top10" dxfId="39" priority="15" stopIfTrue="1" percent="1" bottom="1" rank="33"/>
    <cfRule type="top10" dxfId="38" priority="16" stopIfTrue="1" percent="1" rank="33"/>
  </conditionalFormatting>
  <conditionalFormatting sqref="G3:N3 P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N68 P68:Q68">
    <cfRule type="top10" dxfId="37" priority="5" stopIfTrue="1" percent="1" bottom="1" rank="33"/>
    <cfRule type="top10" dxfId="36" priority="6" stopIfTrue="1" percent="1" rank="33"/>
  </conditionalFormatting>
  <conditionalFormatting sqref="G57:N57 P57:Q57">
    <cfRule type="top10" dxfId="35" priority="3" stopIfTrue="1" percent="1" bottom="1" rank="33"/>
    <cfRule type="top10" dxfId="34" priority="4" stopIfTrue="1" percent="1" rank="33"/>
  </conditionalFormatting>
  <conditionalFormatting sqref="G80:N80 P80:Q80">
    <cfRule type="top10" dxfId="33" priority="1" stopIfTrue="1" percent="1" bottom="1" rank="33"/>
    <cfRule type="top10" dxfId="32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5" width="13.140625" style="43" hidden="1" customWidth="1"/>
    <col min="16" max="16" width="13.140625" style="43" customWidth="1"/>
    <col min="17" max="17" width="13.140625" style="43" hidden="1" customWidth="1"/>
    <col min="18" max="18" width="9.140625" style="1"/>
    <col min="19" max="20" width="18.710937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105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10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customHeight="1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43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42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43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O14 Q14">
    <cfRule type="top10" dxfId="31" priority="7" stopIfTrue="1" percent="1" bottom="1" rank="33"/>
    <cfRule type="top10" dxfId="30" priority="8" stopIfTrue="1" percent="1" rank="33"/>
  </conditionalFormatting>
  <conditionalFormatting sqref="G13:O13 Q13">
    <cfRule type="top10" dxfId="29" priority="9" stopIfTrue="1" percent="1" bottom="1" rank="33"/>
    <cfRule type="top10" dxfId="28" priority="10" stopIfTrue="1" percent="1" rank="33"/>
  </conditionalFormatting>
  <conditionalFormatting sqref="G24:O24 Q24">
    <cfRule type="top10" dxfId="27" priority="11" stopIfTrue="1" percent="1" bottom="1" rank="33"/>
    <cfRule type="top10" dxfId="26" priority="12" stopIfTrue="1" percent="1" rank="33"/>
  </conditionalFormatting>
  <conditionalFormatting sqref="G35:O35 Q35">
    <cfRule type="top10" dxfId="25" priority="13" stopIfTrue="1" percent="1" bottom="1" rank="33"/>
    <cfRule type="top10" dxfId="24" priority="14" stopIfTrue="1" percent="1" rank="33"/>
  </conditionalFormatting>
  <conditionalFormatting sqref="G46:O46 Q46">
    <cfRule type="top10" dxfId="23" priority="15" stopIfTrue="1" percent="1" bottom="1" rank="33"/>
    <cfRule type="top10" dxfId="22" priority="16" stopIfTrue="1" percent="1" rank="33"/>
  </conditionalFormatting>
  <conditionalFormatting sqref="G3:O3 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O68 Q68">
    <cfRule type="top10" dxfId="21" priority="5" stopIfTrue="1" percent="1" bottom="1" rank="33"/>
    <cfRule type="top10" dxfId="20" priority="6" stopIfTrue="1" percent="1" rank="33"/>
  </conditionalFormatting>
  <conditionalFormatting sqref="G57:O57 Q57">
    <cfRule type="top10" dxfId="19" priority="3" stopIfTrue="1" percent="1" bottom="1" rank="33"/>
    <cfRule type="top10" dxfId="18" priority="4" stopIfTrue="1" percent="1" rank="33"/>
  </conditionalFormatting>
  <conditionalFormatting sqref="G80:O80 Q80">
    <cfRule type="top10" dxfId="17" priority="1" stopIfTrue="1" percent="1" bottom="1" rank="33"/>
    <cfRule type="top10" dxfId="16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T15" sqref="T15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16" width="13.140625" style="43" hidden="1" customWidth="1"/>
    <col min="17" max="17" width="13.140625" style="43" customWidth="1"/>
    <col min="18" max="18" width="9.140625" style="1"/>
    <col min="19" max="20" width="21.14062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43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43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43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P14">
    <cfRule type="top10" dxfId="15" priority="7" stopIfTrue="1" percent="1" bottom="1" rank="33"/>
    <cfRule type="top10" dxfId="14" priority="8" stopIfTrue="1" percent="1" rank="33"/>
  </conditionalFormatting>
  <conditionalFormatting sqref="G13:P13">
    <cfRule type="top10" dxfId="13" priority="9" stopIfTrue="1" percent="1" bottom="1" rank="33"/>
    <cfRule type="top10" dxfId="12" priority="10" stopIfTrue="1" percent="1" rank="33"/>
  </conditionalFormatting>
  <conditionalFormatting sqref="G24:P24">
    <cfRule type="top10" dxfId="11" priority="11" stopIfTrue="1" percent="1" bottom="1" rank="33"/>
    <cfRule type="top10" dxfId="10" priority="12" stopIfTrue="1" percent="1" rank="33"/>
  </conditionalFormatting>
  <conditionalFormatting sqref="G35:P35">
    <cfRule type="top10" dxfId="9" priority="13" stopIfTrue="1" percent="1" bottom="1" rank="33"/>
    <cfRule type="top10" dxfId="8" priority="14" stopIfTrue="1" percent="1" rank="33"/>
  </conditionalFormatting>
  <conditionalFormatting sqref="G46:P46">
    <cfRule type="top10" dxfId="7" priority="15" stopIfTrue="1" percent="1" bottom="1" rank="33"/>
    <cfRule type="top10" dxfId="6" priority="16" stopIfTrue="1" percent="1" rank="33"/>
  </conditionalFormatting>
  <conditionalFormatting sqref="G3:P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P68">
    <cfRule type="top10" dxfId="5" priority="5" stopIfTrue="1" percent="1" bottom="1" rank="33"/>
    <cfRule type="top10" dxfId="4" priority="6" stopIfTrue="1" percent="1" rank="33"/>
  </conditionalFormatting>
  <conditionalFormatting sqref="G57:P57">
    <cfRule type="top10" dxfId="3" priority="3" stopIfTrue="1" percent="1" bottom="1" rank="33"/>
    <cfRule type="top10" dxfId="2" priority="4" stopIfTrue="1" percent="1" rank="33"/>
  </conditionalFormatting>
  <conditionalFormatting sqref="G80:P80">
    <cfRule type="top10" dxfId="1" priority="1" stopIfTrue="1" percent="1" bottom="1" rank="33"/>
    <cfRule type="top10" dxfId="0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workbookViewId="0">
      <selection activeCell="F5" sqref="F5"/>
    </sheetView>
  </sheetViews>
  <sheetFormatPr defaultRowHeight="12.75" x14ac:dyDescent="0.2"/>
  <cols>
    <col min="2" max="2" width="30.42578125" customWidth="1"/>
    <col min="3" max="3" width="12.28515625" bestFit="1" customWidth="1"/>
    <col min="5" max="5" width="10.28515625" bestFit="1" customWidth="1"/>
  </cols>
  <sheetData>
    <row r="2" spans="2:6" x14ac:dyDescent="0.2">
      <c r="B2" s="94" t="s">
        <v>71</v>
      </c>
      <c r="C2">
        <v>206.3</v>
      </c>
    </row>
    <row r="3" spans="2:6" x14ac:dyDescent="0.2">
      <c r="B3" s="94" t="s">
        <v>72</v>
      </c>
      <c r="C3">
        <f>(18/24)*C2</f>
        <v>154.72500000000002</v>
      </c>
    </row>
    <row r="4" spans="2:6" x14ac:dyDescent="0.2">
      <c r="B4" s="94" t="s">
        <v>73</v>
      </c>
      <c r="C4" s="95">
        <f>C3*E4</f>
        <v>258622.83750000005</v>
      </c>
      <c r="E4" s="95">
        <v>1671.5</v>
      </c>
      <c r="F4" s="76" t="s">
        <v>84</v>
      </c>
    </row>
    <row r="6" spans="2:6" x14ac:dyDescent="0.2">
      <c r="B6" s="96" t="s">
        <v>74</v>
      </c>
      <c r="C6" s="95">
        <v>272173</v>
      </c>
    </row>
    <row r="8" spans="2:6" x14ac:dyDescent="0.2">
      <c r="B8" s="96" t="s">
        <v>75</v>
      </c>
      <c r="C8" s="97">
        <f>C6/C4</f>
        <v>1.0523935265384285</v>
      </c>
    </row>
    <row r="10" spans="2:6" x14ac:dyDescent="0.2">
      <c r="B10" s="76" t="s">
        <v>76</v>
      </c>
      <c r="C10" s="74" t="s">
        <v>69</v>
      </c>
    </row>
    <row r="11" spans="2:6" x14ac:dyDescent="0.2">
      <c r="B11" s="76" t="s">
        <v>77</v>
      </c>
      <c r="C11" s="74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G9" sqref="G9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7" width="11.7109375" style="42" customWidth="1"/>
    <col min="8" max="17" width="13.140625" style="43" customWidth="1"/>
    <col min="18" max="19" width="9.140625" style="1"/>
    <col min="20" max="20" width="9.140625" style="1" customWidth="1"/>
    <col min="21" max="16384" width="9.140625" style="1"/>
  </cols>
  <sheetData>
    <row r="1" spans="1:17" ht="13.5" thickBot="1" x14ac:dyDescent="0.25"/>
    <row r="2" spans="1:17" ht="26.25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ASU</v>
      </c>
      <c r="H2" s="89" t="str">
        <f t="shared" si="0"/>
        <v>BYU - Idaho</v>
      </c>
      <c r="I2" s="89" t="str">
        <f t="shared" si="0"/>
        <v>CalPoly - SLO</v>
      </c>
      <c r="J2" s="89" t="str">
        <f t="shared" si="0"/>
        <v>CalState-LB</v>
      </c>
      <c r="K2" s="89" t="str">
        <f t="shared" si="0"/>
        <v>Colorado State</v>
      </c>
      <c r="L2" s="89" t="str">
        <f t="shared" si="0"/>
        <v>CSU - Fresno</v>
      </c>
      <c r="M2" s="89" t="str">
        <f t="shared" si="0"/>
        <v>U of F</v>
      </c>
      <c r="N2" s="89" t="str">
        <f t="shared" si="0"/>
        <v>UNM</v>
      </c>
      <c r="O2" s="89" t="str">
        <f t="shared" si="0"/>
        <v>USC</v>
      </c>
      <c r="P2" s="89" t="str">
        <f t="shared" si="0"/>
        <v>UW</v>
      </c>
      <c r="Q2" s="105" t="str">
        <f t="shared" si="0"/>
        <v>VA Tech</v>
      </c>
    </row>
    <row r="3" spans="1:17" s="66" customFormat="1" ht="15" thickBot="1" x14ac:dyDescent="0.25">
      <c r="B3" s="67"/>
      <c r="C3" s="84">
        <f>C5+C16+C27+C38+C49+C60</f>
        <v>82</v>
      </c>
      <c r="D3" s="85" t="s">
        <v>14</v>
      </c>
      <c r="E3" s="90">
        <f>MEDIAN(E13+E24+E35+E46+E57+E68+E80)</f>
        <v>0</v>
      </c>
      <c r="F3" s="90">
        <f>AVERAGE(F13+F24+F35+F46+F57+F68+F80)</f>
        <v>0</v>
      </c>
      <c r="G3" s="86">
        <f t="shared" ref="G3:Q3" si="1">G13+G24+G35+G46+G57+G68+G80</f>
        <v>0</v>
      </c>
      <c r="H3" s="86">
        <f t="shared" si="1"/>
        <v>0</v>
      </c>
      <c r="I3" s="86">
        <f t="shared" si="1"/>
        <v>0</v>
      </c>
      <c r="J3" s="86">
        <f t="shared" si="1"/>
        <v>0</v>
      </c>
      <c r="K3" s="86">
        <f t="shared" si="1"/>
        <v>0</v>
      </c>
      <c r="L3" s="86">
        <f t="shared" si="1"/>
        <v>0</v>
      </c>
      <c r="M3" s="86">
        <f t="shared" si="1"/>
        <v>0</v>
      </c>
      <c r="N3" s="86">
        <f t="shared" si="1"/>
        <v>0</v>
      </c>
      <c r="O3" s="86">
        <f t="shared" si="1"/>
        <v>0</v>
      </c>
      <c r="P3" s="86">
        <f t="shared" si="1"/>
        <v>0</v>
      </c>
      <c r="Q3" s="106">
        <f t="shared" si="1"/>
        <v>0</v>
      </c>
    </row>
    <row r="4" spans="1:17" ht="13.5" customHeight="1" thickBot="1" x14ac:dyDescent="0.25"/>
    <row r="5" spans="1:17" ht="21" customHeight="1" thickTop="1" thickBot="1" x14ac:dyDescent="0.35">
      <c r="A5" s="17" t="s">
        <v>5</v>
      </c>
      <c r="B5" s="16"/>
      <c r="C5" s="26">
        <f>SUM(D8:D12)</f>
        <v>5</v>
      </c>
      <c r="D5" s="27"/>
      <c r="E5" s="52"/>
      <c r="F5" s="52"/>
      <c r="G5" s="52"/>
      <c r="O5" s="52"/>
      <c r="Q5" s="52"/>
    </row>
    <row r="6" spans="1:17" ht="5.0999999999999996" customHeight="1" thickTop="1" thickBot="1" x14ac:dyDescent="0.35">
      <c r="A6" s="3"/>
      <c r="D6" s="14"/>
    </row>
    <row r="7" spans="1:17" ht="39" customHeight="1" thickBot="1" x14ac:dyDescent="0.25">
      <c r="D7" s="9" t="s">
        <v>3</v>
      </c>
      <c r="E7" s="59" t="s">
        <v>25</v>
      </c>
      <c r="F7" s="59" t="s">
        <v>24</v>
      </c>
      <c r="G7" s="44" t="s">
        <v>33</v>
      </c>
      <c r="H7" s="44" t="s">
        <v>8</v>
      </c>
      <c r="I7" s="44" t="s">
        <v>89</v>
      </c>
      <c r="J7" s="44" t="s">
        <v>91</v>
      </c>
      <c r="K7" s="44" t="s">
        <v>10</v>
      </c>
      <c r="L7" s="44" t="s">
        <v>86</v>
      </c>
      <c r="M7" s="44" t="s">
        <v>90</v>
      </c>
      <c r="N7" s="44" t="s">
        <v>47</v>
      </c>
      <c r="O7" s="44" t="s">
        <v>87</v>
      </c>
      <c r="P7" s="44" t="s">
        <v>36</v>
      </c>
      <c r="Q7" s="44" t="s">
        <v>88</v>
      </c>
    </row>
    <row r="8" spans="1:17" x14ac:dyDescent="0.2">
      <c r="B8" s="4" t="s">
        <v>0</v>
      </c>
      <c r="C8" s="4"/>
      <c r="D8" s="8">
        <v>1</v>
      </c>
      <c r="E8" s="62"/>
      <c r="F8" s="62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17" x14ac:dyDescent="0.2">
      <c r="B9" s="4" t="s">
        <v>20</v>
      </c>
      <c r="C9" s="4"/>
      <c r="D9" s="6">
        <v>1</v>
      </c>
      <c r="E9" s="63"/>
      <c r="F9" s="63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</row>
    <row r="10" spans="1:17" x14ac:dyDescent="0.2">
      <c r="B10" s="4" t="s">
        <v>1</v>
      </c>
      <c r="C10" s="4"/>
      <c r="D10" s="6">
        <v>1</v>
      </c>
      <c r="E10" s="63"/>
      <c r="F10" s="63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</row>
    <row r="11" spans="1:17" x14ac:dyDescent="0.2">
      <c r="B11" s="4" t="s">
        <v>2</v>
      </c>
      <c r="C11" s="4"/>
      <c r="D11" s="35">
        <v>1</v>
      </c>
      <c r="E11" s="64"/>
      <c r="F11" s="64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 ht="13.5" thickBot="1" x14ac:dyDescent="0.25">
      <c r="B12" s="4" t="s">
        <v>21</v>
      </c>
      <c r="C12" s="4"/>
      <c r="D12" s="7">
        <v>1</v>
      </c>
      <c r="E12" s="65"/>
      <c r="F12" s="65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</row>
    <row r="13" spans="1:17" ht="13.5" thickBot="1" x14ac:dyDescent="0.25">
      <c r="B13" s="143" t="s">
        <v>6</v>
      </c>
      <c r="C13" s="143"/>
      <c r="D13" s="143"/>
      <c r="E13" s="58">
        <f>MEDIAN($G13:$Q13)</f>
        <v>0</v>
      </c>
      <c r="F13" s="58">
        <f>AVERAGE($G13:$Q13)</f>
        <v>0</v>
      </c>
      <c r="G13" s="49">
        <f t="shared" ref="G13:Q13" si="2">SUM(G8:G12)</f>
        <v>0</v>
      </c>
      <c r="H13" s="49">
        <f t="shared" si="2"/>
        <v>0</v>
      </c>
      <c r="I13" s="49">
        <f t="shared" si="2"/>
        <v>0</v>
      </c>
      <c r="J13" s="49">
        <f t="shared" si="2"/>
        <v>0</v>
      </c>
      <c r="K13" s="49">
        <f t="shared" si="2"/>
        <v>0</v>
      </c>
      <c r="L13" s="49">
        <f t="shared" si="2"/>
        <v>0</v>
      </c>
      <c r="M13" s="49">
        <f t="shared" si="2"/>
        <v>0</v>
      </c>
      <c r="N13" s="49">
        <f t="shared" si="2"/>
        <v>0</v>
      </c>
      <c r="O13" s="49">
        <f t="shared" si="2"/>
        <v>0</v>
      </c>
      <c r="P13" s="49">
        <f t="shared" si="2"/>
        <v>0</v>
      </c>
      <c r="Q13" s="49">
        <f t="shared" si="2"/>
        <v>0</v>
      </c>
    </row>
    <row r="14" spans="1:17" x14ac:dyDescent="0.2">
      <c r="B14" s="5"/>
      <c r="C14" s="5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17" ht="13.5" thickBot="1" x14ac:dyDescent="0.25">
      <c r="E15" s="60"/>
      <c r="F15" s="60"/>
    </row>
    <row r="16" spans="1:17" ht="21.75" thickTop="1" thickBot="1" x14ac:dyDescent="0.35">
      <c r="A16" s="18" t="s">
        <v>92</v>
      </c>
      <c r="C16" s="18">
        <f>SUM(D19:D22)</f>
        <v>15</v>
      </c>
      <c r="D16" s="28"/>
      <c r="E16" s="60"/>
      <c r="F16" s="60"/>
    </row>
    <row r="17" spans="1:17" ht="5.0999999999999996" customHeight="1" thickTop="1" thickBot="1" x14ac:dyDescent="0.35">
      <c r="A17" s="3"/>
      <c r="D17" s="14"/>
      <c r="E17" s="60"/>
      <c r="F17" s="60"/>
    </row>
    <row r="18" spans="1:17" ht="26.25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ASU</v>
      </c>
      <c r="H18" s="44" t="str">
        <f>$H$7</f>
        <v>BYU - Idaho</v>
      </c>
      <c r="I18" s="44" t="str">
        <f>$I$7</f>
        <v>CalPoly - SLO</v>
      </c>
      <c r="J18" s="44" t="str">
        <f>$J$7</f>
        <v>CalState-LB</v>
      </c>
      <c r="K18" s="44" t="str">
        <f>$K$7</f>
        <v>Colorado State</v>
      </c>
      <c r="L18" s="44" t="str">
        <f>$L$7</f>
        <v>CSU - Fresno</v>
      </c>
      <c r="M18" s="44" t="str">
        <f>$M$7</f>
        <v>U of F</v>
      </c>
      <c r="N18" s="44" t="str">
        <f>$N$7</f>
        <v>UNM</v>
      </c>
      <c r="O18" s="44" t="str">
        <f>$O$7</f>
        <v>USC</v>
      </c>
      <c r="P18" s="44" t="str">
        <f>$P$7</f>
        <v>UW</v>
      </c>
      <c r="Q18" s="44" t="str">
        <f>$Q$7</f>
        <v>VA Tech</v>
      </c>
    </row>
    <row r="19" spans="1:17" x14ac:dyDescent="0.2">
      <c r="B19" s="4" t="s">
        <v>93</v>
      </c>
      <c r="C19" s="4"/>
      <c r="D19" s="8">
        <v>5</v>
      </c>
      <c r="E19" s="62"/>
      <c r="F19" s="62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</row>
    <row r="20" spans="1:17" x14ac:dyDescent="0.2">
      <c r="B20" s="4" t="s">
        <v>94</v>
      </c>
      <c r="C20" s="4"/>
      <c r="D20" s="6">
        <v>2</v>
      </c>
      <c r="E20" s="63"/>
      <c r="F20" s="63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x14ac:dyDescent="0.2">
      <c r="B21" s="4" t="s">
        <v>95</v>
      </c>
      <c r="C21" s="4"/>
      <c r="D21" s="6">
        <v>5</v>
      </c>
      <c r="E21" s="63"/>
      <c r="F21" s="63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x14ac:dyDescent="0.2">
      <c r="B22" s="4" t="s">
        <v>96</v>
      </c>
      <c r="C22" s="4"/>
      <c r="D22" s="35">
        <v>3</v>
      </c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Construction Water Reuse</v>
      </c>
      <c r="C24" s="143"/>
      <c r="D24" s="143"/>
      <c r="E24" s="58">
        <f>MEDIAN($G24:$Q24)</f>
        <v>0</v>
      </c>
      <c r="F24" s="58">
        <f>AVERAGE($G24:$Q24)</f>
        <v>0</v>
      </c>
      <c r="G24" s="49">
        <f t="shared" ref="G24:Q24" si="3">SUM(G19:G23)</f>
        <v>0</v>
      </c>
      <c r="H24" s="49">
        <f t="shared" si="3"/>
        <v>0</v>
      </c>
      <c r="I24" s="49">
        <f t="shared" si="3"/>
        <v>0</v>
      </c>
      <c r="J24" s="49">
        <f t="shared" si="3"/>
        <v>0</v>
      </c>
      <c r="K24" s="49">
        <f t="shared" si="3"/>
        <v>0</v>
      </c>
      <c r="L24" s="49">
        <f t="shared" si="3"/>
        <v>0</v>
      </c>
      <c r="M24" s="49">
        <f t="shared" si="3"/>
        <v>0</v>
      </c>
      <c r="N24" s="49">
        <f t="shared" si="3"/>
        <v>0</v>
      </c>
      <c r="O24" s="49">
        <f t="shared" si="3"/>
        <v>0</v>
      </c>
      <c r="P24" s="49">
        <f t="shared" si="3"/>
        <v>0</v>
      </c>
      <c r="Q24" s="49">
        <f t="shared" si="3"/>
        <v>0</v>
      </c>
    </row>
    <row r="25" spans="1:17" x14ac:dyDescent="0.2">
      <c r="B25" s="5"/>
      <c r="C25" s="5"/>
      <c r="D25" s="24">
        <f>AVERAGE(D19:D23)</f>
        <v>3.75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97</v>
      </c>
      <c r="C27" s="19">
        <f>SUM(D30:D34)</f>
        <v>15</v>
      </c>
      <c r="D27" s="30"/>
      <c r="E27" s="60"/>
      <c r="F27" s="60"/>
    </row>
    <row r="28" spans="1:17" s="10" customFormat="1" ht="5.0999999999999996" customHeight="1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26.25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ASU</v>
      </c>
      <c r="H29" s="44" t="str">
        <f>$H$7</f>
        <v>BYU - Idaho</v>
      </c>
      <c r="I29" s="44" t="str">
        <f>$I$7</f>
        <v>CalPoly - SLO</v>
      </c>
      <c r="J29" s="44" t="str">
        <f>$J$7</f>
        <v>CalState-LB</v>
      </c>
      <c r="K29" s="44" t="str">
        <f>$K$7</f>
        <v>Colorado State</v>
      </c>
      <c r="L29" s="44" t="str">
        <f>$L$7</f>
        <v>CSU - Fresno</v>
      </c>
      <c r="M29" s="44" t="str">
        <f>$M$7</f>
        <v>U of F</v>
      </c>
      <c r="N29" s="44" t="str">
        <f>$N$7</f>
        <v>UNM</v>
      </c>
      <c r="O29" s="44" t="str">
        <f>$O$7</f>
        <v>USC</v>
      </c>
      <c r="P29" s="44" t="str">
        <f>$P$7</f>
        <v>UW</v>
      </c>
      <c r="Q29" s="44" t="str">
        <f>$Q$7</f>
        <v>VA Tech</v>
      </c>
    </row>
    <row r="30" spans="1:17" x14ac:dyDescent="0.2">
      <c r="B30" s="4" t="s">
        <v>98</v>
      </c>
      <c r="C30" s="4"/>
      <c r="D30" s="11">
        <v>5</v>
      </c>
      <c r="E30" s="62"/>
      <c r="F30" s="62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</row>
    <row r="31" spans="1:17" x14ac:dyDescent="0.2">
      <c r="B31" s="4" t="s">
        <v>99</v>
      </c>
      <c r="C31" s="4"/>
      <c r="D31" s="6">
        <v>5</v>
      </c>
      <c r="E31" s="63"/>
      <c r="F31" s="63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  <row r="32" spans="1:17" x14ac:dyDescent="0.2">
      <c r="B32" s="4" t="s">
        <v>100</v>
      </c>
      <c r="C32" s="4"/>
      <c r="D32" s="6">
        <v>5</v>
      </c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Roofing and Skylights</v>
      </c>
      <c r="C35" s="143"/>
      <c r="D35" s="143"/>
      <c r="E35" s="58">
        <f>MEDIAN($G35:$Q35)</f>
        <v>0</v>
      </c>
      <c r="F35" s="58">
        <f>AVERAGE($G35:$Q35)</f>
        <v>0</v>
      </c>
      <c r="G35" s="49">
        <f t="shared" ref="G35:Q35" si="4">SUM(G30:G34)</f>
        <v>0</v>
      </c>
      <c r="H35" s="49">
        <f t="shared" si="4"/>
        <v>0</v>
      </c>
      <c r="I35" s="49">
        <f t="shared" si="4"/>
        <v>0</v>
      </c>
      <c r="J35" s="49">
        <f t="shared" si="4"/>
        <v>0</v>
      </c>
      <c r="K35" s="49">
        <f t="shared" si="4"/>
        <v>0</v>
      </c>
      <c r="L35" s="49">
        <f t="shared" si="4"/>
        <v>0</v>
      </c>
      <c r="M35" s="49">
        <f t="shared" si="4"/>
        <v>0</v>
      </c>
      <c r="N35" s="49">
        <f t="shared" si="4"/>
        <v>0</v>
      </c>
      <c r="O35" s="49">
        <f t="shared" si="4"/>
        <v>0</v>
      </c>
      <c r="P35" s="49">
        <f t="shared" si="4"/>
        <v>0</v>
      </c>
      <c r="Q35" s="49">
        <f t="shared" si="4"/>
        <v>0</v>
      </c>
    </row>
    <row r="36" spans="1:17" x14ac:dyDescent="0.2">
      <c r="B36" s="5"/>
      <c r="C36" s="5"/>
      <c r="D36" s="24"/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101</v>
      </c>
      <c r="C38" s="20">
        <f>SUM(D41:D45)</f>
        <v>15</v>
      </c>
      <c r="D38" s="32"/>
      <c r="E38" s="60"/>
      <c r="F38" s="60"/>
    </row>
    <row r="39" spans="1:17" s="10" customFormat="1" ht="5.0999999999999996" customHeight="1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26.25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ASU</v>
      </c>
      <c r="H40" s="44" t="str">
        <f>$H$7</f>
        <v>BYU - Idaho</v>
      </c>
      <c r="I40" s="44" t="str">
        <f>$I$7</f>
        <v>CalPoly - SLO</v>
      </c>
      <c r="J40" s="44" t="str">
        <f>$J$7</f>
        <v>CalState-LB</v>
      </c>
      <c r="K40" s="44" t="str">
        <f>$K$7</f>
        <v>Colorado State</v>
      </c>
      <c r="L40" s="44" t="str">
        <f>$L$7</f>
        <v>CSU - Fresno</v>
      </c>
      <c r="M40" s="44" t="str">
        <f>$M$7</f>
        <v>U of F</v>
      </c>
      <c r="N40" s="44" t="str">
        <f>$N$7</f>
        <v>UNM</v>
      </c>
      <c r="O40" s="44" t="str">
        <f>$O$7</f>
        <v>USC</v>
      </c>
      <c r="P40" s="44" t="str">
        <f>$P$7</f>
        <v>UW</v>
      </c>
      <c r="Q40" s="44" t="str">
        <f>$Q$7</f>
        <v>VA Tech</v>
      </c>
    </row>
    <row r="41" spans="1:17" x14ac:dyDescent="0.2">
      <c r="B41" s="4" t="s">
        <v>102</v>
      </c>
      <c r="C41" s="4"/>
      <c r="D41" s="8">
        <v>4</v>
      </c>
      <c r="E41" s="62"/>
      <c r="F41" s="62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</row>
    <row r="42" spans="1:17" x14ac:dyDescent="0.2">
      <c r="B42" s="4" t="s">
        <v>103</v>
      </c>
      <c r="C42" s="4"/>
      <c r="D42" s="6">
        <v>4</v>
      </c>
      <c r="E42" s="63"/>
      <c r="F42" s="63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17" x14ac:dyDescent="0.2">
      <c r="B43" s="4" t="s">
        <v>104</v>
      </c>
      <c r="C43" s="4"/>
      <c r="D43" s="6">
        <v>3.5</v>
      </c>
      <c r="E43" s="63"/>
      <c r="F43" s="63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7" x14ac:dyDescent="0.2">
      <c r="B44" s="4" t="s">
        <v>105</v>
      </c>
      <c r="C44" s="4"/>
      <c r="D44" s="6">
        <v>3.5</v>
      </c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Energy-Efficient Escalators</v>
      </c>
      <c r="C46" s="143"/>
      <c r="D46" s="143"/>
      <c r="E46" s="58">
        <f>MEDIAN($G46:$Q46)</f>
        <v>0</v>
      </c>
      <c r="F46" s="58">
        <f>AVERAGE($G46:$Q46)</f>
        <v>0</v>
      </c>
      <c r="G46" s="49">
        <f t="shared" ref="G46:Q46" si="5">SUM(G41:G45)</f>
        <v>0</v>
      </c>
      <c r="H46" s="49">
        <f t="shared" si="5"/>
        <v>0</v>
      </c>
      <c r="I46" s="49">
        <f t="shared" si="5"/>
        <v>0</v>
      </c>
      <c r="J46" s="49">
        <f t="shared" si="5"/>
        <v>0</v>
      </c>
      <c r="K46" s="49">
        <f t="shared" si="5"/>
        <v>0</v>
      </c>
      <c r="L46" s="49">
        <f t="shared" si="5"/>
        <v>0</v>
      </c>
      <c r="M46" s="49">
        <f t="shared" si="5"/>
        <v>0</v>
      </c>
      <c r="N46" s="49">
        <f t="shared" si="5"/>
        <v>0</v>
      </c>
      <c r="O46" s="49">
        <f t="shared" si="5"/>
        <v>0</v>
      </c>
      <c r="P46" s="49">
        <f t="shared" si="5"/>
        <v>0</v>
      </c>
      <c r="Q46" s="49">
        <f t="shared" si="5"/>
        <v>0</v>
      </c>
    </row>
    <row r="47" spans="1:17" x14ac:dyDescent="0.2">
      <c r="B47" s="5"/>
      <c r="C47" s="5"/>
      <c r="D47" s="24">
        <f>AVERAGE(D41:D45)</f>
        <v>3.75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106</v>
      </c>
      <c r="C49" s="23">
        <f>SUM(D52:D56)</f>
        <v>15</v>
      </c>
      <c r="D49" s="31"/>
      <c r="E49" s="60"/>
      <c r="F49" s="60"/>
    </row>
    <row r="50" spans="1:17" s="10" customFormat="1" ht="5.0999999999999996" customHeight="1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26.25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ASU</v>
      </c>
      <c r="H51" s="44" t="str">
        <f>$H$7</f>
        <v>BYU - Idaho</v>
      </c>
      <c r="I51" s="44" t="str">
        <f>$I$7</f>
        <v>CalPoly - SLO</v>
      </c>
      <c r="J51" s="44" t="str">
        <f>$J$7</f>
        <v>CalState-LB</v>
      </c>
      <c r="K51" s="44" t="str">
        <f>$K$7</f>
        <v>Colorado State</v>
      </c>
      <c r="L51" s="44" t="str">
        <f>$L$7</f>
        <v>CSU - Fresno</v>
      </c>
      <c r="M51" s="44" t="str">
        <f>$M$7</f>
        <v>U of F</v>
      </c>
      <c r="N51" s="44" t="str">
        <f>$N$7</f>
        <v>UNM</v>
      </c>
      <c r="O51" s="44" t="str">
        <f>$O$7</f>
        <v>USC</v>
      </c>
      <c r="P51" s="44" t="str">
        <f>$P$7</f>
        <v>UW</v>
      </c>
      <c r="Q51" s="44" t="str">
        <f>$Q$7</f>
        <v>VA Tech</v>
      </c>
    </row>
    <row r="52" spans="1:17" x14ac:dyDescent="0.2">
      <c r="B52" s="4" t="s">
        <v>114</v>
      </c>
      <c r="C52" s="4"/>
      <c r="D52" s="8">
        <v>10</v>
      </c>
      <c r="E52" s="62"/>
      <c r="F52" s="62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</row>
    <row r="53" spans="1:17" x14ac:dyDescent="0.2">
      <c r="B53" s="4" t="s">
        <v>115</v>
      </c>
      <c r="C53" s="4"/>
      <c r="D53" s="6">
        <v>5</v>
      </c>
      <c r="E53" s="63"/>
      <c r="F53" s="63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</row>
    <row r="54" spans="1:17" x14ac:dyDescent="0.2">
      <c r="B54" s="4" t="s">
        <v>63</v>
      </c>
      <c r="C54" s="4"/>
      <c r="D54" s="6"/>
      <c r="E54" s="63"/>
      <c r="F54" s="63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</row>
    <row r="55" spans="1:17" x14ac:dyDescent="0.2">
      <c r="B55" s="4" t="s">
        <v>64</v>
      </c>
      <c r="C55" s="4"/>
      <c r="D55" s="35"/>
      <c r="E55" s="64"/>
      <c r="F55" s="64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 ht="13.5" thickBot="1" x14ac:dyDescent="0.25">
      <c r="B56" s="4" t="s">
        <v>65</v>
      </c>
      <c r="C56" s="4"/>
      <c r="D56" s="7"/>
      <c r="E56" s="65"/>
      <c r="F56" s="65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</row>
    <row r="57" spans="1:17" ht="13.5" thickBot="1" x14ac:dyDescent="0.25">
      <c r="B57" s="143" t="str">
        <f>A49</f>
        <v>Native Species-Landscaping</v>
      </c>
      <c r="C57" s="143"/>
      <c r="D57" s="143"/>
      <c r="E57" s="58">
        <f>MEDIAN($G57:$Q57)</f>
        <v>0</v>
      </c>
      <c r="F57" s="58">
        <f>AVERAGE($G57:$Q57)</f>
        <v>0</v>
      </c>
      <c r="G57" s="49">
        <f t="shared" ref="G57:Q57" si="6">SUM(G52:G56)</f>
        <v>0</v>
      </c>
      <c r="H57" s="49">
        <f t="shared" si="6"/>
        <v>0</v>
      </c>
      <c r="I57" s="49">
        <f t="shared" si="6"/>
        <v>0</v>
      </c>
      <c r="J57" s="49">
        <f t="shared" si="6"/>
        <v>0</v>
      </c>
      <c r="K57" s="49">
        <f t="shared" si="6"/>
        <v>0</v>
      </c>
      <c r="L57" s="49">
        <f t="shared" si="6"/>
        <v>0</v>
      </c>
      <c r="M57" s="49">
        <f t="shared" si="6"/>
        <v>0</v>
      </c>
      <c r="N57" s="49">
        <f t="shared" si="6"/>
        <v>0</v>
      </c>
      <c r="O57" s="49">
        <f t="shared" si="6"/>
        <v>0</v>
      </c>
      <c r="P57" s="49">
        <f t="shared" si="6"/>
        <v>0</v>
      </c>
      <c r="Q57" s="49">
        <f t="shared" si="6"/>
        <v>0</v>
      </c>
    </row>
    <row r="58" spans="1:17" x14ac:dyDescent="0.2">
      <c r="B58" s="5"/>
      <c r="C58" s="5"/>
      <c r="D58" s="24"/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107</v>
      </c>
      <c r="C60" s="21">
        <f>SUM(D63:D67)</f>
        <v>17</v>
      </c>
      <c r="D60" s="33"/>
      <c r="E60" s="60"/>
      <c r="F60" s="60"/>
    </row>
    <row r="61" spans="1:17" s="10" customFormat="1" ht="5.0999999999999996" customHeight="1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26.25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ASU</v>
      </c>
      <c r="H62" s="44" t="str">
        <f>$H$7</f>
        <v>BYU - Idaho</v>
      </c>
      <c r="I62" s="44" t="str">
        <f>$I$7</f>
        <v>CalPoly - SLO</v>
      </c>
      <c r="J62" s="44" t="str">
        <f>$J$7</f>
        <v>CalState-LB</v>
      </c>
      <c r="K62" s="44" t="str">
        <f>$K$7</f>
        <v>Colorado State</v>
      </c>
      <c r="L62" s="44" t="str">
        <f>$L$7</f>
        <v>CSU - Fresno</v>
      </c>
      <c r="M62" s="44" t="str">
        <f>$M$7</f>
        <v>U of F</v>
      </c>
      <c r="N62" s="44" t="str">
        <f>$N$7</f>
        <v>UNM</v>
      </c>
      <c r="O62" s="44" t="str">
        <f>$O$7</f>
        <v>USC</v>
      </c>
      <c r="P62" s="44" t="str">
        <f>$P$7</f>
        <v>UW</v>
      </c>
      <c r="Q62" s="44" t="str">
        <f>$Q$7</f>
        <v>VA Tech</v>
      </c>
    </row>
    <row r="63" spans="1:17" x14ac:dyDescent="0.2">
      <c r="B63" s="4" t="s">
        <v>108</v>
      </c>
      <c r="C63" s="4"/>
      <c r="D63" s="8">
        <v>4</v>
      </c>
      <c r="E63" s="62"/>
      <c r="F63" s="62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</row>
    <row r="64" spans="1:17" x14ac:dyDescent="0.2">
      <c r="B64" s="4" t="s">
        <v>109</v>
      </c>
      <c r="C64" s="4"/>
      <c r="D64" s="8">
        <v>4</v>
      </c>
      <c r="E64" s="63"/>
      <c r="F64" s="63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</row>
    <row r="65" spans="1:17" x14ac:dyDescent="0.2">
      <c r="B65" s="4" t="s">
        <v>110</v>
      </c>
      <c r="C65" s="4"/>
      <c r="D65" s="8">
        <v>3.5</v>
      </c>
      <c r="E65" s="63"/>
      <c r="F65" s="63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</row>
    <row r="66" spans="1:17" x14ac:dyDescent="0.2">
      <c r="B66" s="4" t="s">
        <v>111</v>
      </c>
      <c r="C66" s="4"/>
      <c r="D66" s="6">
        <v>3.5</v>
      </c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 t="s">
        <v>112</v>
      </c>
      <c r="C67" s="4"/>
      <c r="D67" s="7">
        <v>2</v>
      </c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Carbon Footprint</v>
      </c>
      <c r="C68" s="143"/>
      <c r="D68" s="143"/>
      <c r="E68" s="58">
        <f>MEDIAN($G68:$Q68)</f>
        <v>0</v>
      </c>
      <c r="F68" s="58">
        <f>AVERAGE($G68:$Q68)</f>
        <v>0</v>
      </c>
      <c r="G68" s="49">
        <f t="shared" ref="G68:Q68" si="7">SUM(G63:G67)</f>
        <v>0</v>
      </c>
      <c r="H68" s="49">
        <f t="shared" si="7"/>
        <v>0</v>
      </c>
      <c r="I68" s="49">
        <f t="shared" si="7"/>
        <v>0</v>
      </c>
      <c r="J68" s="49">
        <f t="shared" si="7"/>
        <v>0</v>
      </c>
      <c r="K68" s="49">
        <f t="shared" si="7"/>
        <v>0</v>
      </c>
      <c r="L68" s="49">
        <f t="shared" si="7"/>
        <v>0</v>
      </c>
      <c r="M68" s="49">
        <f t="shared" si="7"/>
        <v>0</v>
      </c>
      <c r="N68" s="49">
        <f t="shared" si="7"/>
        <v>0</v>
      </c>
      <c r="O68" s="49">
        <f t="shared" si="7"/>
        <v>0</v>
      </c>
      <c r="P68" s="49">
        <f t="shared" si="7"/>
        <v>0</v>
      </c>
      <c r="Q68" s="49">
        <f t="shared" si="7"/>
        <v>0</v>
      </c>
    </row>
    <row r="69" spans="1:17" x14ac:dyDescent="0.2">
      <c r="B69" s="5"/>
      <c r="C69" s="5"/>
      <c r="D69" s="24">
        <f>AVERAGE(D63:D67)</f>
        <v>3.4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5.0999999999999996" customHeight="1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26.25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ASU</v>
      </c>
      <c r="H73" s="44" t="str">
        <f>$H$7</f>
        <v>BYU - Idaho</v>
      </c>
      <c r="I73" s="44" t="str">
        <f>$I$7</f>
        <v>CalPoly - SLO</v>
      </c>
      <c r="J73" s="44" t="str">
        <f>$J$7</f>
        <v>CalState-LB</v>
      </c>
      <c r="K73" s="44" t="str">
        <f>$K$7</f>
        <v>Colorado State</v>
      </c>
      <c r="L73" s="44" t="str">
        <f>$L$7</f>
        <v>CSU - Fresno</v>
      </c>
      <c r="M73" s="44" t="str">
        <f>$M$7</f>
        <v>U of F</v>
      </c>
      <c r="N73" s="44" t="str">
        <f>$N$7</f>
        <v>UNM</v>
      </c>
      <c r="O73" s="44" t="str">
        <f>$O$7</f>
        <v>USC</v>
      </c>
      <c r="P73" s="44" t="str">
        <f>$P$7</f>
        <v>UW</v>
      </c>
      <c r="Q73" s="44" t="str">
        <f>$Q$7</f>
        <v>VA Tech</v>
      </c>
    </row>
    <row r="74" spans="1:17" x14ac:dyDescent="0.2">
      <c r="B74" s="4" t="s">
        <v>113</v>
      </c>
      <c r="C74" s="4"/>
      <c r="D74" s="8">
        <v>0</v>
      </c>
      <c r="E74" s="62"/>
      <c r="F74" s="62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</row>
    <row r="75" spans="1:17" x14ac:dyDescent="0.2">
      <c r="B75" s="4"/>
      <c r="C75" s="4"/>
      <c r="D75" s="8"/>
      <c r="E75" s="98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</row>
    <row r="76" spans="1:17" x14ac:dyDescent="0.2">
      <c r="B76" s="4"/>
      <c r="C76" s="4"/>
      <c r="D76" s="6"/>
      <c r="E76" s="63"/>
      <c r="F76" s="63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</row>
    <row r="77" spans="1:17" x14ac:dyDescent="0.2">
      <c r="B77" s="4" t="s">
        <v>23</v>
      </c>
      <c r="C77" s="4"/>
      <c r="D77" s="6">
        <v>-5</v>
      </c>
      <c r="E77" s="63"/>
      <c r="F77" s="63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0</v>
      </c>
      <c r="F80" s="58">
        <f>AVERAGE(G80:Q80)</f>
        <v>0</v>
      </c>
      <c r="G80" s="49">
        <f t="shared" ref="G80:Q80" si="8">SUM(G74:G79)</f>
        <v>0</v>
      </c>
      <c r="H80" s="49">
        <f t="shared" si="8"/>
        <v>0</v>
      </c>
      <c r="I80" s="49">
        <f t="shared" si="8"/>
        <v>0</v>
      </c>
      <c r="J80" s="49">
        <f t="shared" si="8"/>
        <v>0</v>
      </c>
      <c r="K80" s="49">
        <f t="shared" si="8"/>
        <v>0</v>
      </c>
      <c r="L80" s="49">
        <f t="shared" si="8"/>
        <v>0</v>
      </c>
      <c r="M80" s="49">
        <f t="shared" si="8"/>
        <v>0</v>
      </c>
      <c r="N80" s="49">
        <f t="shared" si="8"/>
        <v>0</v>
      </c>
      <c r="O80" s="49">
        <f t="shared" si="8"/>
        <v>0</v>
      </c>
      <c r="P80" s="49">
        <f t="shared" si="8"/>
        <v>0</v>
      </c>
      <c r="Q80" s="49">
        <f t="shared" si="8"/>
        <v>0</v>
      </c>
    </row>
    <row r="81" spans="4:6" s="1" customFormat="1" x14ac:dyDescent="0.2">
      <c r="D81" s="25">
        <f>AVERAGE(D74:D79)</f>
        <v>-5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sortState columnSort="1" ref="G7:Q7">
    <sortCondition ref="G7:Q7"/>
  </sortState>
  <mergeCells count="7">
    <mergeCell ref="B57:D57"/>
    <mergeCell ref="B68:D68"/>
    <mergeCell ref="B80:D80"/>
    <mergeCell ref="B13:D13"/>
    <mergeCell ref="B24:D24"/>
    <mergeCell ref="B35:D35"/>
    <mergeCell ref="B46:D46"/>
  </mergeCells>
  <phoneticPr fontId="5" type="noConversion"/>
  <conditionalFormatting sqref="G14:Q14">
    <cfRule type="top10" dxfId="191" priority="29" stopIfTrue="1" percent="1" bottom="1" rank="33"/>
    <cfRule type="top10" dxfId="190" priority="30" stopIfTrue="1" percent="1" rank="33"/>
  </conditionalFormatting>
  <conditionalFormatting sqref="G13:Q13">
    <cfRule type="top10" dxfId="189" priority="31" stopIfTrue="1" percent="1" bottom="1" rank="33"/>
    <cfRule type="top10" dxfId="188" priority="32" stopIfTrue="1" percent="1" rank="33"/>
  </conditionalFormatting>
  <conditionalFormatting sqref="G24:Q24">
    <cfRule type="top10" dxfId="187" priority="33" stopIfTrue="1" percent="1" bottom="1" rank="33"/>
    <cfRule type="top10" dxfId="186" priority="34" stopIfTrue="1" percent="1" rank="33"/>
  </conditionalFormatting>
  <conditionalFormatting sqref="G35:Q35">
    <cfRule type="top10" dxfId="185" priority="35" stopIfTrue="1" percent="1" bottom="1" rank="33"/>
    <cfRule type="top10" dxfId="184" priority="36" stopIfTrue="1" percent="1" rank="33"/>
  </conditionalFormatting>
  <conditionalFormatting sqref="G46:Q46">
    <cfRule type="top10" dxfId="183" priority="37" stopIfTrue="1" percent="1" bottom="1" rank="33"/>
    <cfRule type="top10" dxfId="182" priority="38" stopIfTrue="1" percent="1" rank="33"/>
  </conditionalFormatting>
  <conditionalFormatting sqref="G3:Q3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Q68">
    <cfRule type="top10" dxfId="181" priority="5" stopIfTrue="1" percent="1" bottom="1" rank="33"/>
    <cfRule type="top10" dxfId="180" priority="6" stopIfTrue="1" percent="1" rank="33"/>
  </conditionalFormatting>
  <conditionalFormatting sqref="G57:Q57">
    <cfRule type="top10" dxfId="179" priority="3" stopIfTrue="1" percent="1" bottom="1" rank="33"/>
    <cfRule type="top10" dxfId="178" priority="4" stopIfTrue="1" percent="1" rank="33"/>
  </conditionalFormatting>
  <conditionalFormatting sqref="G80:Q80">
    <cfRule type="top10" dxfId="177" priority="1" stopIfTrue="1" percent="1" bottom="1" rank="33"/>
    <cfRule type="top10" dxfId="176" priority="2" stopIfTrue="1" percent="1" rank="33"/>
  </conditionalFormatting>
  <printOptions horizontalCentered="1" verticalCentered="1"/>
  <pageMargins left="0.28000000000000003" right="0.2" top="0.42" bottom="0.65" header="0.27" footer="0.5"/>
  <pageSetup paperSize="17" scale="5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pane ySplit="1" topLeftCell="A2" activePane="bottomLeft" state="frozen"/>
      <selection pane="bottomLeft" activeCell="A2" sqref="A2:E34"/>
    </sheetView>
  </sheetViews>
  <sheetFormatPr defaultRowHeight="12.75" x14ac:dyDescent="0.2"/>
  <cols>
    <col min="1" max="1" width="9.140625" style="71"/>
    <col min="2" max="2" width="26.85546875" style="71" customWidth="1"/>
    <col min="3" max="4" width="9.140625" style="71"/>
    <col min="5" max="5" width="10" style="71" bestFit="1" customWidth="1"/>
  </cols>
  <sheetData>
    <row r="1" spans="1:5" s="73" customFormat="1" x14ac:dyDescent="0.2">
      <c r="A1" s="72" t="s">
        <v>30</v>
      </c>
      <c r="B1" s="72" t="s">
        <v>35</v>
      </c>
      <c r="C1" s="72" t="s">
        <v>31</v>
      </c>
      <c r="D1" s="72" t="s">
        <v>34</v>
      </c>
      <c r="E1" s="72" t="s">
        <v>32</v>
      </c>
    </row>
    <row r="2" spans="1:5" x14ac:dyDescent="0.2">
      <c r="D2" s="74"/>
      <c r="E2" s="74"/>
    </row>
    <row r="3" spans="1:5" x14ac:dyDescent="0.2">
      <c r="B3" s="74"/>
      <c r="C3" s="74"/>
      <c r="D3" s="74"/>
    </row>
    <row r="4" spans="1:5" x14ac:dyDescent="0.2">
      <c r="B4" s="74"/>
      <c r="C4" s="74"/>
      <c r="D4" s="74"/>
    </row>
    <row r="5" spans="1:5" x14ac:dyDescent="0.2">
      <c r="B5" s="74"/>
      <c r="C5" s="74"/>
      <c r="D5" s="74"/>
    </row>
    <row r="6" spans="1:5" x14ac:dyDescent="0.2">
      <c r="B6" s="74"/>
      <c r="C6" s="74"/>
      <c r="D6" s="74"/>
    </row>
    <row r="7" spans="1:5" x14ac:dyDescent="0.2">
      <c r="B7" s="74"/>
      <c r="C7" s="74"/>
      <c r="D7" s="74"/>
    </row>
    <row r="8" spans="1:5" x14ac:dyDescent="0.2">
      <c r="B8" s="74"/>
      <c r="C8" s="74"/>
      <c r="D8" s="74"/>
    </row>
    <row r="9" spans="1:5" x14ac:dyDescent="0.2">
      <c r="B9" s="74"/>
      <c r="C9" s="74"/>
      <c r="D9" s="74"/>
    </row>
    <row r="10" spans="1:5" x14ac:dyDescent="0.2">
      <c r="B10" s="74"/>
      <c r="C10" s="74"/>
      <c r="D10" s="7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7"/>
  <sheetViews>
    <sheetView tabSelected="1" workbookViewId="0">
      <selection activeCell="C14" sqref="C14"/>
    </sheetView>
  </sheetViews>
  <sheetFormatPr defaultRowHeight="15" x14ac:dyDescent="0.25"/>
  <cols>
    <col min="1" max="1" width="9.140625" style="114"/>
    <col min="2" max="2" width="41.5703125" style="114" customWidth="1"/>
    <col min="3" max="3" width="17.5703125" style="115" bestFit="1" customWidth="1"/>
    <col min="4" max="16384" width="9.140625" style="114"/>
  </cols>
  <sheetData>
    <row r="1" spans="2:14" ht="15.75" thickBot="1" x14ac:dyDescent="0.3"/>
    <row r="2" spans="2:14" ht="96" customHeight="1" thickBot="1" x14ac:dyDescent="0.3">
      <c r="B2" s="114" t="s">
        <v>122</v>
      </c>
      <c r="D2" s="116" t="s">
        <v>138</v>
      </c>
      <c r="E2" s="117" t="s">
        <v>139</v>
      </c>
      <c r="F2" s="116" t="s">
        <v>140</v>
      </c>
      <c r="G2" s="117" t="s">
        <v>141</v>
      </c>
      <c r="H2" s="116" t="s">
        <v>142</v>
      </c>
      <c r="I2" s="116" t="s">
        <v>143</v>
      </c>
      <c r="J2" s="116" t="s">
        <v>144</v>
      </c>
      <c r="K2" s="117" t="s">
        <v>145</v>
      </c>
      <c r="L2" s="117" t="s">
        <v>146</v>
      </c>
      <c r="M2" s="117" t="s">
        <v>147</v>
      </c>
      <c r="N2" s="116" t="s">
        <v>148</v>
      </c>
    </row>
    <row r="3" spans="2:14" x14ac:dyDescent="0.25">
      <c r="B3" s="118" t="s">
        <v>123</v>
      </c>
      <c r="C3" s="119" t="s">
        <v>124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2:14" s="122" customFormat="1" ht="25.5" customHeight="1" x14ac:dyDescent="0.2">
      <c r="B4" s="120" t="s">
        <v>125</v>
      </c>
      <c r="C4" s="121">
        <v>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2:14" s="122" customFormat="1" ht="25.5" customHeight="1" x14ac:dyDescent="0.2">
      <c r="B5" s="120" t="s">
        <v>126</v>
      </c>
      <c r="C5" s="121">
        <v>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2:14" s="122" customFormat="1" ht="25.5" customHeight="1" x14ac:dyDescent="0.2">
      <c r="B6" s="120" t="s">
        <v>127</v>
      </c>
      <c r="C6" s="121">
        <v>1</v>
      </c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2:14" s="122" customFormat="1" ht="25.5" customHeight="1" x14ac:dyDescent="0.2">
      <c r="B7" s="120" t="s">
        <v>128</v>
      </c>
      <c r="C7" s="121">
        <v>2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2:14" s="122" customFormat="1" ht="25.5" customHeight="1" x14ac:dyDescent="0.2">
      <c r="B8" s="120" t="s">
        <v>129</v>
      </c>
      <c r="C8" s="121">
        <v>1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2:14" s="122" customFormat="1" x14ac:dyDescent="0.2">
      <c r="B9" s="123" t="s">
        <v>130</v>
      </c>
      <c r="C9" s="124" t="s">
        <v>131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</row>
    <row r="10" spans="2:14" s="128" customFormat="1" ht="43.5" customHeight="1" x14ac:dyDescent="0.2">
      <c r="B10" s="125" t="s">
        <v>135</v>
      </c>
      <c r="C10" s="126">
        <v>1</v>
      </c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2:14" s="122" customFormat="1" ht="43.5" customHeight="1" x14ac:dyDescent="0.2">
      <c r="B11" s="129" t="s">
        <v>136</v>
      </c>
      <c r="C11" s="121">
        <v>4</v>
      </c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2:14" s="122" customFormat="1" ht="43.5" customHeight="1" x14ac:dyDescent="0.2">
      <c r="B12" s="129" t="s">
        <v>137</v>
      </c>
      <c r="C12" s="121">
        <v>3</v>
      </c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2:14" s="122" customFormat="1" ht="43.5" customHeight="1" x14ac:dyDescent="0.2">
      <c r="B13" s="129" t="s">
        <v>149</v>
      </c>
      <c r="C13" s="121">
        <v>3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2:14" s="122" customFormat="1" ht="43.5" customHeight="1" x14ac:dyDescent="0.2">
      <c r="B14" s="129" t="s">
        <v>132</v>
      </c>
      <c r="C14" s="121">
        <v>2</v>
      </c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2:14" s="122" customFormat="1" ht="43.5" customHeight="1" x14ac:dyDescent="0.2">
      <c r="B15" s="129"/>
      <c r="C15" s="121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2:14" s="122" customFormat="1" ht="43.5" customHeight="1" x14ac:dyDescent="0.2">
      <c r="B16" s="130"/>
      <c r="C16" s="121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3:14" x14ac:dyDescent="0.25">
      <c r="C17" s="115">
        <f t="shared" ref="C17:N17" si="0">SUM(C4:C8,C10:C16)</f>
        <v>20</v>
      </c>
      <c r="D17" s="115">
        <f t="shared" si="0"/>
        <v>0</v>
      </c>
      <c r="E17" s="115">
        <f t="shared" si="0"/>
        <v>0</v>
      </c>
      <c r="F17" s="115">
        <f t="shared" si="0"/>
        <v>0</v>
      </c>
      <c r="G17" s="115">
        <f t="shared" si="0"/>
        <v>0</v>
      </c>
      <c r="H17" s="115">
        <f t="shared" si="0"/>
        <v>0</v>
      </c>
      <c r="I17" s="115">
        <f t="shared" si="0"/>
        <v>0</v>
      </c>
      <c r="J17" s="115">
        <f t="shared" si="0"/>
        <v>0</v>
      </c>
      <c r="K17" s="115">
        <f t="shared" si="0"/>
        <v>0</v>
      </c>
      <c r="L17" s="115">
        <f t="shared" si="0"/>
        <v>0</v>
      </c>
      <c r="M17" s="115">
        <f t="shared" si="0"/>
        <v>0</v>
      </c>
      <c r="N17" s="115">
        <f t="shared" si="0"/>
        <v>0</v>
      </c>
    </row>
  </sheetData>
  <printOptions horizontalCentered="1" verticalCentered="1"/>
  <pageMargins left="0.7" right="0.7" top="0.75" bottom="0.75" header="0.3" footer="0.3"/>
  <pageSetup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6" sqref="B6"/>
    </sheetView>
  </sheetViews>
  <sheetFormatPr defaultRowHeight="15" x14ac:dyDescent="0.25"/>
  <cols>
    <col min="1" max="1" width="9.140625" style="115"/>
    <col min="2" max="2" width="46.7109375" style="114" customWidth="1"/>
    <col min="3" max="16384" width="9.140625" style="114"/>
  </cols>
  <sheetData>
    <row r="1" spans="1:2" ht="15.75" x14ac:dyDescent="0.25">
      <c r="A1" s="144" t="s">
        <v>133</v>
      </c>
      <c r="B1" s="144"/>
    </row>
    <row r="2" spans="1:2" ht="15.75" x14ac:dyDescent="0.25">
      <c r="A2" s="144" t="s">
        <v>150</v>
      </c>
      <c r="B2" s="144"/>
    </row>
    <row r="3" spans="1:2" ht="15.75" x14ac:dyDescent="0.25">
      <c r="A3" s="131"/>
      <c r="B3" s="132"/>
    </row>
    <row r="4" spans="1:2" ht="15.75" x14ac:dyDescent="0.25">
      <c r="A4" s="133">
        <v>0.375</v>
      </c>
      <c r="B4" s="132"/>
    </row>
    <row r="5" spans="1:2" ht="15.75" x14ac:dyDescent="0.25">
      <c r="A5" s="133">
        <v>0.39583333333333331</v>
      </c>
      <c r="B5" s="134"/>
    </row>
    <row r="6" spans="1:2" ht="15.75" x14ac:dyDescent="0.25">
      <c r="A6" s="133">
        <v>0.41666666666666669</v>
      </c>
      <c r="B6" s="132"/>
    </row>
    <row r="7" spans="1:2" ht="15.75" x14ac:dyDescent="0.25">
      <c r="A7" s="133">
        <v>0.4375</v>
      </c>
      <c r="B7" s="134"/>
    </row>
    <row r="8" spans="1:2" ht="15.75" x14ac:dyDescent="0.25">
      <c r="A8" s="133">
        <v>0.45833333333333331</v>
      </c>
      <c r="B8" s="132"/>
    </row>
    <row r="9" spans="1:2" ht="15.75" x14ac:dyDescent="0.25">
      <c r="A9" s="133">
        <v>0.47916666666666669</v>
      </c>
      <c r="B9" s="132"/>
    </row>
    <row r="10" spans="1:2" ht="15.75" x14ac:dyDescent="0.25">
      <c r="A10" s="133">
        <v>0.5</v>
      </c>
      <c r="B10" s="132" t="s">
        <v>134</v>
      </c>
    </row>
    <row r="11" spans="1:2" ht="15.75" x14ac:dyDescent="0.25">
      <c r="A11" s="133">
        <v>0.52083333333333337</v>
      </c>
      <c r="B11" s="132" t="s">
        <v>134</v>
      </c>
    </row>
    <row r="12" spans="1:2" ht="15.75" x14ac:dyDescent="0.25">
      <c r="A12" s="133">
        <v>4.1666666666666664E-2</v>
      </c>
      <c r="B12" s="132"/>
    </row>
    <row r="13" spans="1:2" ht="15.75" x14ac:dyDescent="0.25">
      <c r="A13" s="133">
        <v>6.25E-2</v>
      </c>
      <c r="B13" s="134"/>
    </row>
    <row r="14" spans="1:2" ht="15.75" x14ac:dyDescent="0.25">
      <c r="A14" s="133">
        <v>8.3333333333333329E-2</v>
      </c>
      <c r="B14" s="134"/>
    </row>
    <row r="15" spans="1:2" ht="15.75" x14ac:dyDescent="0.25">
      <c r="A15" s="133">
        <v>0.10416666666666667</v>
      </c>
      <c r="B15" s="134"/>
    </row>
    <row r="16" spans="1:2" ht="15.75" x14ac:dyDescent="0.25">
      <c r="A16" s="133">
        <v>0.125</v>
      </c>
      <c r="B16" s="132"/>
    </row>
    <row r="17" spans="1:1" x14ac:dyDescent="0.25">
      <c r="A17" s="135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zoomScaleNormal="100" workbookViewId="0">
      <selection activeCell="G21" sqref="G2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7" width="11.7109375" style="42" customWidth="1"/>
    <col min="8" max="17" width="13.140625" style="43" hidden="1" customWidth="1"/>
    <col min="18" max="18" width="9.140625" style="1"/>
    <col min="19" max="20" width="20.570312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>E7</f>
        <v>Median Score</v>
      </c>
      <c r="F2" s="89" t="str">
        <f>F7</f>
        <v>Average Score</v>
      </c>
      <c r="G2" s="105" t="str">
        <f>G7</f>
        <v>Arizona State</v>
      </c>
      <c r="H2" s="89" t="str">
        <f t="shared" ref="H2:Q2" si="0">H7</f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106">
        <f>G13+G24+G35+G46+G57+G68+G80</f>
        <v>51.583333333333329</v>
      </c>
      <c r="H3" s="86">
        <f t="shared" ref="H3:Q3" si="1">H13+H24+H35+H46+H57+H68+H80</f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customHeight="1" thickBot="1" x14ac:dyDescent="0.25"/>
    <row r="5" spans="1:20" ht="21" customHeight="1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5.0999999999999996" customHeight="1" thickTop="1" thickBot="1" x14ac:dyDescent="0.35">
      <c r="A6" s="3"/>
      <c r="D6" s="14"/>
    </row>
    <row r="7" spans="1:20" ht="39" customHeight="1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92">
        <v>0.16666666666666666</v>
      </c>
      <c r="I8" s="92">
        <f>(5/6)/2</f>
        <v>0.41666666666666669</v>
      </c>
      <c r="J8" s="45">
        <f>(4/6)+(2/6)/2</f>
        <v>0.83333333333333326</v>
      </c>
      <c r="K8" s="45">
        <f>(2/6)+(2/6)/2</f>
        <v>0.5</v>
      </c>
      <c r="L8" s="45">
        <f>(2/6)+(4/6)/2</f>
        <v>0.66666666666666663</v>
      </c>
      <c r="M8" s="45">
        <v>1</v>
      </c>
      <c r="N8" s="45">
        <v>0.5</v>
      </c>
      <c r="O8" s="45">
        <v>0</v>
      </c>
      <c r="P8" s="45">
        <v>0</v>
      </c>
      <c r="Q8" s="92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46">
        <v>1</v>
      </c>
      <c r="I9" s="46">
        <v>1</v>
      </c>
      <c r="J9" s="46">
        <v>0.75</v>
      </c>
      <c r="K9" s="46">
        <v>1</v>
      </c>
      <c r="L9" s="46">
        <v>1</v>
      </c>
      <c r="M9" s="46">
        <v>1</v>
      </c>
      <c r="N9" s="46">
        <v>1</v>
      </c>
      <c r="O9" s="46">
        <v>1</v>
      </c>
      <c r="P9" s="46">
        <v>1</v>
      </c>
      <c r="Q9" s="46">
        <v>1</v>
      </c>
      <c r="S9" s="77" t="s">
        <v>39</v>
      </c>
      <c r="T9" s="78" t="s">
        <v>38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46">
        <v>1</v>
      </c>
      <c r="I10" s="46"/>
      <c r="J10" s="46">
        <v>1</v>
      </c>
      <c r="K10" s="46"/>
      <c r="L10" s="46">
        <v>1</v>
      </c>
      <c r="M10" s="46">
        <v>1</v>
      </c>
      <c r="N10" s="46">
        <v>1</v>
      </c>
      <c r="O10" s="46">
        <v>0.5</v>
      </c>
      <c r="P10" s="46">
        <v>0</v>
      </c>
      <c r="Q10" s="46"/>
      <c r="S10" s="79" t="s">
        <v>40</v>
      </c>
      <c r="T10" s="80" t="s">
        <v>43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47">
        <v>0</v>
      </c>
      <c r="I11" s="91">
        <v>0.83333333333333337</v>
      </c>
      <c r="J11" s="47">
        <v>0.5</v>
      </c>
      <c r="K11" s="47">
        <v>0.5</v>
      </c>
      <c r="L11" s="47">
        <v>1</v>
      </c>
      <c r="M11" s="47">
        <v>1</v>
      </c>
      <c r="N11" s="47">
        <v>1</v>
      </c>
      <c r="O11" s="47">
        <v>0.5</v>
      </c>
      <c r="P11" s="47">
        <v>1</v>
      </c>
      <c r="Q11" s="47">
        <v>0.75</v>
      </c>
      <c r="S11" s="81" t="s">
        <v>41</v>
      </c>
      <c r="T11" s="82" t="s">
        <v>42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48">
        <v>1</v>
      </c>
      <c r="I12" s="48">
        <v>1</v>
      </c>
      <c r="J12" s="48">
        <v>1</v>
      </c>
      <c r="K12" s="48">
        <v>1</v>
      </c>
      <c r="L12" s="48">
        <v>1</v>
      </c>
      <c r="M12" s="48">
        <v>1</v>
      </c>
      <c r="N12" s="48">
        <v>1</v>
      </c>
      <c r="O12" s="48">
        <v>1</v>
      </c>
      <c r="P12" s="48">
        <v>1</v>
      </c>
      <c r="Q12" s="48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9" ht="5.0999999999999996" customHeight="1" thickTop="1" thickBot="1" x14ac:dyDescent="0.35">
      <c r="A17" s="3"/>
      <c r="D17" s="14"/>
      <c r="E17" s="60"/>
      <c r="F17" s="60"/>
    </row>
    <row r="18" spans="1:19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  <c r="S18" s="2"/>
    </row>
    <row r="19" spans="1:19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9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9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9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9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9" x14ac:dyDescent="0.2">
      <c r="B25" s="93"/>
      <c r="C25" s="93"/>
      <c r="D25" s="24">
        <f>AVERAGE(D19:D23)</f>
        <v>5</v>
      </c>
      <c r="E25" s="61"/>
      <c r="F25" s="61"/>
      <c r="G25" s="50"/>
    </row>
    <row r="26" spans="1:19" ht="13.5" thickBot="1" x14ac:dyDescent="0.25">
      <c r="E26" s="60"/>
      <c r="F26" s="60"/>
    </row>
    <row r="27" spans="1:19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9" s="10" customFormat="1" ht="5.0999999999999996" customHeight="1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9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9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9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9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5.0999999999999996" customHeight="1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5.0999999999999996" customHeight="1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5.0999999999999996" customHeight="1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5.0999999999999996" customHeight="1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Q14">
    <cfRule type="top10" dxfId="175" priority="7" stopIfTrue="1" percent="1" bottom="1" rank="33"/>
    <cfRule type="top10" dxfId="174" priority="8" stopIfTrue="1" percent="1" rank="33"/>
  </conditionalFormatting>
  <conditionalFormatting sqref="H13:Q13">
    <cfRule type="top10" dxfId="173" priority="9" stopIfTrue="1" percent="1" bottom="1" rank="33"/>
    <cfRule type="top10" dxfId="172" priority="10" stopIfTrue="1" percent="1" rank="33"/>
  </conditionalFormatting>
  <conditionalFormatting sqref="H24:Q24">
    <cfRule type="top10" dxfId="171" priority="11" stopIfTrue="1" percent="1" bottom="1" rank="33"/>
    <cfRule type="top10" dxfId="170" priority="12" stopIfTrue="1" percent="1" rank="33"/>
  </conditionalFormatting>
  <conditionalFormatting sqref="H35:Q35">
    <cfRule type="top10" dxfId="169" priority="13" stopIfTrue="1" percent="1" bottom="1" rank="33"/>
    <cfRule type="top10" dxfId="168" priority="14" stopIfTrue="1" percent="1" rank="33"/>
  </conditionalFormatting>
  <conditionalFormatting sqref="H46:Q46">
    <cfRule type="top10" dxfId="167" priority="15" stopIfTrue="1" percent="1" bottom="1" rank="33"/>
    <cfRule type="top10" dxfId="166" priority="16" stopIfTrue="1" percent="1" rank="33"/>
  </conditionalFormatting>
  <conditionalFormatting sqref="H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8:Q68">
    <cfRule type="top10" dxfId="165" priority="5" stopIfTrue="1" percent="1" bottom="1" rank="33"/>
    <cfRule type="top10" dxfId="164" priority="6" stopIfTrue="1" percent="1" rank="33"/>
  </conditionalFormatting>
  <conditionalFormatting sqref="H57:Q57">
    <cfRule type="top10" dxfId="163" priority="3" stopIfTrue="1" percent="1" bottom="1" rank="33"/>
    <cfRule type="top10" dxfId="162" priority="4" stopIfTrue="1" percent="1" rank="33"/>
  </conditionalFormatting>
  <conditionalFormatting sqref="H80:Q80">
    <cfRule type="top10" dxfId="161" priority="1" stopIfTrue="1" percent="1" bottom="1" rank="33"/>
    <cfRule type="top10" dxfId="160" priority="2" stopIfTrue="1" percent="1" rank="33"/>
  </conditionalFormatting>
  <pageMargins left="0.28000000000000003" right="0.2" top="0.42" bottom="0.65" header="0.27" footer="0.5"/>
  <pageSetup scale="57" orientation="portrait" horizontalDpi="300" verticalDpi="300" r:id="rId1"/>
  <headerFooter alignWithMargins="0">
    <oddHeader>&amp;C&amp;"Arial,Bold"&amp;12ASC 2011 -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zoomScaleNormal="100" workbookViewId="0">
      <selection activeCell="S7" sqref="S7:T11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8" width="13.140625" style="43" customWidth="1"/>
    <col min="9" max="17" width="13.140625" style="43" hidden="1" customWidth="1"/>
    <col min="18" max="18" width="9.140625" style="1"/>
    <col min="19" max="20" width="19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105" t="str">
        <f t="shared" si="0"/>
        <v>BYU - Idaho</v>
      </c>
      <c r="I2" s="89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106">
        <f t="shared" si="1"/>
        <v>46.416666666666671</v>
      </c>
      <c r="I3" s="8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customHeight="1" thickBot="1" x14ac:dyDescent="0.25"/>
    <row r="5" spans="1:20" ht="21" customHeight="1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5.0999999999999996" customHeight="1" thickTop="1" thickBot="1" x14ac:dyDescent="0.35">
      <c r="A6" s="3"/>
      <c r="D6" s="14"/>
    </row>
    <row r="7" spans="1:20" ht="39" customHeight="1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38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38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38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5.0999999999999996" customHeight="1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5.0999999999999996" customHeight="1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5.0999999999999996" customHeight="1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5.0999999999999996" customHeight="1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5.0999999999999996" customHeight="1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5.0999999999999996" customHeight="1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 I14:Q14">
    <cfRule type="top10" dxfId="159" priority="7" stopIfTrue="1" percent="1" bottom="1" rank="33"/>
    <cfRule type="top10" dxfId="158" priority="8" stopIfTrue="1" percent="1" rank="33"/>
  </conditionalFormatting>
  <conditionalFormatting sqref="G13 I13:Q13">
    <cfRule type="top10" dxfId="157" priority="9" stopIfTrue="1" percent="1" bottom="1" rank="33"/>
    <cfRule type="top10" dxfId="156" priority="10" stopIfTrue="1" percent="1" rank="33"/>
  </conditionalFormatting>
  <conditionalFormatting sqref="G24 I24:Q24">
    <cfRule type="top10" dxfId="155" priority="11" stopIfTrue="1" percent="1" bottom="1" rank="33"/>
    <cfRule type="top10" dxfId="154" priority="12" stopIfTrue="1" percent="1" rank="33"/>
  </conditionalFormatting>
  <conditionalFormatting sqref="G35 I35:Q35">
    <cfRule type="top10" dxfId="153" priority="13" stopIfTrue="1" percent="1" bottom="1" rank="33"/>
    <cfRule type="top10" dxfId="152" priority="14" stopIfTrue="1" percent="1" rank="33"/>
  </conditionalFormatting>
  <conditionalFormatting sqref="G46 I46:Q46">
    <cfRule type="top10" dxfId="151" priority="15" stopIfTrue="1" percent="1" bottom="1" rank="33"/>
    <cfRule type="top10" dxfId="150" priority="16" stopIfTrue="1" percent="1" rank="33"/>
  </conditionalFormatting>
  <conditionalFormatting sqref="I3:Q3 G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 I68:Q68">
    <cfRule type="top10" dxfId="149" priority="5" stopIfTrue="1" percent="1" bottom="1" rank="33"/>
    <cfRule type="top10" dxfId="148" priority="6" stopIfTrue="1" percent="1" rank="33"/>
  </conditionalFormatting>
  <conditionalFormatting sqref="G57 I57:Q57">
    <cfRule type="top10" dxfId="147" priority="3" stopIfTrue="1" percent="1" bottom="1" rank="33"/>
    <cfRule type="top10" dxfId="146" priority="4" stopIfTrue="1" percent="1" rank="33"/>
  </conditionalFormatting>
  <conditionalFormatting sqref="G80 I80:Q80">
    <cfRule type="top10" dxfId="145" priority="1" stopIfTrue="1" percent="1" bottom="1" rank="33"/>
    <cfRule type="top10" dxfId="144" priority="2" stopIfTrue="1" percent="1" rank="33"/>
  </conditionalFormatting>
  <pageMargins left="0.28000000000000003" right="0.2" top="0.42" bottom="0.65" header="0.27" footer="0.5"/>
  <pageSetup scale="57" orientation="portrait" horizontalDpi="300" verticalDpi="300" r:id="rId1"/>
  <headerFooter alignWithMargins="0">
    <oddHeader>&amp;C&amp;"Arial,Bold"&amp;12ASC 2011 -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T12" sqref="T12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8" width="13.140625" style="43" hidden="1" customWidth="1"/>
    <col min="9" max="9" width="13.140625" style="43" customWidth="1"/>
    <col min="10" max="17" width="13.140625" style="43" hidden="1" customWidth="1"/>
    <col min="18" max="18" width="9.140625" style="1"/>
    <col min="19" max="20" width="19.710937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105" t="str">
        <f t="shared" si="0"/>
        <v>Cal Poly Pomona</v>
      </c>
      <c r="J2" s="89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106">
        <f t="shared" si="1"/>
        <v>60.75</v>
      </c>
      <c r="J3" s="8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42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42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42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H14 J14:Q14">
    <cfRule type="top10" dxfId="143" priority="7" stopIfTrue="1" percent="1" bottom="1" rank="33"/>
    <cfRule type="top10" dxfId="142" priority="8" stopIfTrue="1" percent="1" rank="33"/>
  </conditionalFormatting>
  <conditionalFormatting sqref="G13:H13 J13:Q13">
    <cfRule type="top10" dxfId="141" priority="9" stopIfTrue="1" percent="1" bottom="1" rank="33"/>
    <cfRule type="top10" dxfId="140" priority="10" stopIfTrue="1" percent="1" rank="33"/>
  </conditionalFormatting>
  <conditionalFormatting sqref="G24:H24 J24:Q24">
    <cfRule type="top10" dxfId="139" priority="11" stopIfTrue="1" percent="1" bottom="1" rank="33"/>
    <cfRule type="top10" dxfId="138" priority="12" stopIfTrue="1" percent="1" rank="33"/>
  </conditionalFormatting>
  <conditionalFormatting sqref="G35:H35 J35:Q35">
    <cfRule type="top10" dxfId="137" priority="13" stopIfTrue="1" percent="1" bottom="1" rank="33"/>
    <cfRule type="top10" dxfId="136" priority="14" stopIfTrue="1" percent="1" rank="33"/>
  </conditionalFormatting>
  <conditionalFormatting sqref="G46:H46 J46:Q46">
    <cfRule type="top10" dxfId="135" priority="15" stopIfTrue="1" percent="1" bottom="1" rank="33"/>
    <cfRule type="top10" dxfId="134" priority="16" stopIfTrue="1" percent="1" rank="33"/>
  </conditionalFormatting>
  <conditionalFormatting sqref="G3:H3 J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H68 J68:Q68">
    <cfRule type="top10" dxfId="133" priority="5" stopIfTrue="1" percent="1" bottom="1" rank="33"/>
    <cfRule type="top10" dxfId="132" priority="6" stopIfTrue="1" percent="1" rank="33"/>
  </conditionalFormatting>
  <conditionalFormatting sqref="G57:H57 J57:Q57">
    <cfRule type="top10" dxfId="131" priority="3" stopIfTrue="1" percent="1" bottom="1" rank="33"/>
    <cfRule type="top10" dxfId="130" priority="4" stopIfTrue="1" percent="1" rank="33"/>
  </conditionalFormatting>
  <conditionalFormatting sqref="G80:H80 J80:Q80">
    <cfRule type="top10" dxfId="129" priority="1" stopIfTrue="1" percent="1" bottom="1" rank="33"/>
    <cfRule type="top10" dxfId="128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workbookViewId="0">
      <selection activeCell="S30" sqref="S30"/>
    </sheetView>
  </sheetViews>
  <sheetFormatPr defaultRowHeight="12.75" x14ac:dyDescent="0.2"/>
  <cols>
    <col min="1" max="1" width="1.7109375" style="1" customWidth="1"/>
    <col min="2" max="2" width="43.7109375" style="1" customWidth="1"/>
    <col min="3" max="3" width="6.28515625" style="1" customWidth="1"/>
    <col min="4" max="4" width="10.5703125" style="2" customWidth="1"/>
    <col min="5" max="6" width="11.7109375" style="42" customWidth="1"/>
    <col min="7" max="7" width="11.7109375" style="42" hidden="1" customWidth="1"/>
    <col min="8" max="9" width="13.140625" style="43" hidden="1" customWidth="1"/>
    <col min="10" max="10" width="13.140625" style="43" customWidth="1"/>
    <col min="11" max="17" width="13.140625" style="43" hidden="1" customWidth="1"/>
    <col min="18" max="18" width="9.140625" style="1"/>
    <col min="19" max="20" width="19.28515625" style="1" customWidth="1"/>
    <col min="21" max="16384" width="9.140625" style="1"/>
  </cols>
  <sheetData>
    <row r="1" spans="1:20" ht="13.5" thickBot="1" x14ac:dyDescent="0.25"/>
    <row r="2" spans="1:20" ht="39" thickBot="1" x14ac:dyDescent="0.35">
      <c r="A2" s="3"/>
      <c r="C2" s="87"/>
      <c r="D2" s="88"/>
      <c r="E2" s="89" t="str">
        <f t="shared" ref="E2:Q2" si="0">E7</f>
        <v>Median Score</v>
      </c>
      <c r="F2" s="89" t="str">
        <f t="shared" si="0"/>
        <v>Average Score</v>
      </c>
      <c r="G2" s="89" t="str">
        <f t="shared" si="0"/>
        <v>Arizona State</v>
      </c>
      <c r="H2" s="89" t="str">
        <f t="shared" si="0"/>
        <v>BYU - Idaho</v>
      </c>
      <c r="I2" s="89" t="str">
        <f t="shared" si="0"/>
        <v>Cal Poly Pomona</v>
      </c>
      <c r="J2" s="105" t="str">
        <f t="shared" si="0"/>
        <v>Cal State Long Beach</v>
      </c>
      <c r="K2" s="89" t="str">
        <f t="shared" si="0"/>
        <v>Cal Poly SLO</v>
      </c>
      <c r="L2" s="89" t="str">
        <f t="shared" si="0"/>
        <v>Colorado State</v>
      </c>
      <c r="M2" s="89" t="str">
        <f t="shared" si="0"/>
        <v>CSU Fresno</v>
      </c>
      <c r="N2" s="89" t="str">
        <f t="shared" si="0"/>
        <v>University of Florida</v>
      </c>
      <c r="O2" s="89" t="str">
        <f t="shared" si="0"/>
        <v>UNM</v>
      </c>
      <c r="P2" s="89" t="str">
        <f t="shared" si="0"/>
        <v>Univ of Wash</v>
      </c>
      <c r="Q2" s="105" t="str">
        <f t="shared" si="0"/>
        <v>Virginia Tech</v>
      </c>
    </row>
    <row r="3" spans="1:20" s="66" customFormat="1" ht="15" thickBot="1" x14ac:dyDescent="0.25">
      <c r="B3" s="67"/>
      <c r="C3" s="84">
        <f>C5+C16+C27+C38+C49+C60</f>
        <v>80</v>
      </c>
      <c r="D3" s="85" t="s">
        <v>14</v>
      </c>
      <c r="E3" s="90">
        <f>MEDIAN(E13+E24+E35+E46+E57+E68+E80)</f>
        <v>58.166666666666671</v>
      </c>
      <c r="F3" s="90">
        <f>AVERAGE(F13+F24+F35+F46+F57+F68+F80)</f>
        <v>55.689393939393945</v>
      </c>
      <c r="G3" s="86">
        <f t="shared" ref="G3:Q3" si="1">G13+G24+G35+G46+G57+G68+G80</f>
        <v>51.583333333333329</v>
      </c>
      <c r="H3" s="86">
        <f t="shared" si="1"/>
        <v>46.416666666666671</v>
      </c>
      <c r="I3" s="86">
        <f t="shared" si="1"/>
        <v>60.75</v>
      </c>
      <c r="J3" s="106">
        <f t="shared" si="1"/>
        <v>40.833333333333329</v>
      </c>
      <c r="K3" s="86">
        <f t="shared" si="1"/>
        <v>53.25</v>
      </c>
      <c r="L3" s="86">
        <f t="shared" si="1"/>
        <v>55.166666666666664</v>
      </c>
      <c r="M3" s="86">
        <f t="shared" si="1"/>
        <v>65</v>
      </c>
      <c r="N3" s="86">
        <f t="shared" si="1"/>
        <v>52.5</v>
      </c>
      <c r="O3" s="86">
        <f t="shared" si="1"/>
        <v>54</v>
      </c>
      <c r="P3" s="86">
        <f t="shared" si="1"/>
        <v>63.25</v>
      </c>
      <c r="Q3" s="106">
        <f t="shared" si="1"/>
        <v>69.833333333333329</v>
      </c>
    </row>
    <row r="4" spans="1:20" ht="13.5" thickBot="1" x14ac:dyDescent="0.25"/>
    <row r="5" spans="1:20" ht="21.75" thickTop="1" thickBot="1" x14ac:dyDescent="0.35">
      <c r="A5" s="17" t="s">
        <v>5</v>
      </c>
      <c r="B5" s="16"/>
      <c r="C5" s="26">
        <v>5</v>
      </c>
      <c r="D5" s="27"/>
      <c r="E5" s="52"/>
      <c r="F5" s="52"/>
      <c r="G5" s="52"/>
      <c r="O5" s="52"/>
      <c r="Q5" s="52"/>
    </row>
    <row r="6" spans="1:20" ht="21.75" thickTop="1" thickBot="1" x14ac:dyDescent="0.35">
      <c r="A6" s="3"/>
      <c r="D6" s="14"/>
    </row>
    <row r="7" spans="1:20" ht="39" thickBot="1" x14ac:dyDescent="0.25">
      <c r="D7" s="9" t="s">
        <v>3</v>
      </c>
      <c r="E7" s="59" t="s">
        <v>25</v>
      </c>
      <c r="F7" s="59" t="s">
        <v>24</v>
      </c>
      <c r="G7" s="44" t="s">
        <v>7</v>
      </c>
      <c r="H7" s="44" t="s">
        <v>8</v>
      </c>
      <c r="I7" s="44" t="s">
        <v>45</v>
      </c>
      <c r="J7" s="44" t="s">
        <v>81</v>
      </c>
      <c r="K7" s="44" t="s">
        <v>9</v>
      </c>
      <c r="L7" s="44" t="s">
        <v>10</v>
      </c>
      <c r="M7" s="44" t="s">
        <v>70</v>
      </c>
      <c r="N7" s="44" t="s">
        <v>46</v>
      </c>
      <c r="O7" s="44" t="s">
        <v>47</v>
      </c>
      <c r="P7" s="44" t="s">
        <v>11</v>
      </c>
      <c r="Q7" s="44" t="s">
        <v>12</v>
      </c>
      <c r="S7" s="145" t="s">
        <v>44</v>
      </c>
      <c r="T7" s="145"/>
    </row>
    <row r="8" spans="1:20" ht="13.5" thickBot="1" x14ac:dyDescent="0.25">
      <c r="B8" s="4" t="s">
        <v>0</v>
      </c>
      <c r="C8" s="4"/>
      <c r="D8" s="8">
        <v>1</v>
      </c>
      <c r="E8" s="62"/>
      <c r="F8" s="62"/>
      <c r="G8" s="108">
        <f>(2/6)/2</f>
        <v>0.16666666666666666</v>
      </c>
      <c r="H8" s="108">
        <v>0.16666666666666666</v>
      </c>
      <c r="I8" s="108">
        <f>(5/6)/2</f>
        <v>0.41666666666666669</v>
      </c>
      <c r="J8" s="108">
        <f>(4/6)+(2/6)/2</f>
        <v>0.83333333333333326</v>
      </c>
      <c r="K8" s="108">
        <f>(2/6)+(2/6)/2</f>
        <v>0.5</v>
      </c>
      <c r="L8" s="108">
        <f>(2/6)+(4/6)/2</f>
        <v>0.66666666666666663</v>
      </c>
      <c r="M8" s="108">
        <v>1</v>
      </c>
      <c r="N8" s="108">
        <v>0.5</v>
      </c>
      <c r="O8" s="108">
        <v>0</v>
      </c>
      <c r="P8" s="108">
        <v>0</v>
      </c>
      <c r="Q8" s="108">
        <v>0.33333333333333331</v>
      </c>
    </row>
    <row r="9" spans="1:20" x14ac:dyDescent="0.2">
      <c r="B9" s="4" t="s">
        <v>20</v>
      </c>
      <c r="C9" s="4"/>
      <c r="D9" s="6">
        <v>1</v>
      </c>
      <c r="E9" s="63"/>
      <c r="F9" s="63"/>
      <c r="G9" s="109">
        <v>0.75</v>
      </c>
      <c r="H9" s="109">
        <v>1</v>
      </c>
      <c r="I9" s="109">
        <v>1</v>
      </c>
      <c r="J9" s="109">
        <v>0.75</v>
      </c>
      <c r="K9" s="109">
        <v>1</v>
      </c>
      <c r="L9" s="109">
        <v>1</v>
      </c>
      <c r="M9" s="109">
        <v>1</v>
      </c>
      <c r="N9" s="109">
        <v>1</v>
      </c>
      <c r="O9" s="109">
        <v>1</v>
      </c>
      <c r="P9" s="109">
        <v>1</v>
      </c>
      <c r="Q9" s="109">
        <v>1</v>
      </c>
      <c r="S9" s="77" t="s">
        <v>39</v>
      </c>
      <c r="T9" s="78" t="s">
        <v>38</v>
      </c>
    </row>
    <row r="10" spans="1:20" x14ac:dyDescent="0.2">
      <c r="B10" s="4" t="s">
        <v>1</v>
      </c>
      <c r="C10" s="4"/>
      <c r="D10" s="6">
        <v>1</v>
      </c>
      <c r="E10" s="63"/>
      <c r="F10" s="63"/>
      <c r="G10" s="109">
        <v>0</v>
      </c>
      <c r="H10" s="109">
        <v>1</v>
      </c>
      <c r="I10" s="109"/>
      <c r="J10" s="109">
        <v>1</v>
      </c>
      <c r="K10" s="109"/>
      <c r="L10" s="109">
        <v>1</v>
      </c>
      <c r="M10" s="109">
        <v>1</v>
      </c>
      <c r="N10" s="109">
        <v>1</v>
      </c>
      <c r="O10" s="109">
        <v>0.5</v>
      </c>
      <c r="P10" s="109">
        <v>0</v>
      </c>
      <c r="Q10" s="109"/>
      <c r="S10" s="79" t="s">
        <v>40</v>
      </c>
      <c r="T10" s="80" t="s">
        <v>42</v>
      </c>
    </row>
    <row r="11" spans="1:20" ht="13.5" thickBot="1" x14ac:dyDescent="0.25">
      <c r="B11" s="4" t="s">
        <v>2</v>
      </c>
      <c r="C11" s="4"/>
      <c r="D11" s="35">
        <v>1</v>
      </c>
      <c r="E11" s="64"/>
      <c r="F11" s="64"/>
      <c r="G11" s="110">
        <f>1/6</f>
        <v>0.16666666666666666</v>
      </c>
      <c r="H11" s="110">
        <v>0</v>
      </c>
      <c r="I11" s="110">
        <v>0.83333333333333337</v>
      </c>
      <c r="J11" s="110">
        <v>0.5</v>
      </c>
      <c r="K11" s="110">
        <v>0.5</v>
      </c>
      <c r="L11" s="110">
        <v>1</v>
      </c>
      <c r="M11" s="110">
        <v>1</v>
      </c>
      <c r="N11" s="110">
        <v>1</v>
      </c>
      <c r="O11" s="110">
        <v>0.5</v>
      </c>
      <c r="P11" s="110">
        <v>1</v>
      </c>
      <c r="Q11" s="110">
        <v>0.75</v>
      </c>
      <c r="S11" s="81" t="s">
        <v>41</v>
      </c>
      <c r="T11" s="82" t="s">
        <v>38</v>
      </c>
    </row>
    <row r="12" spans="1:20" ht="13.5" thickBot="1" x14ac:dyDescent="0.25">
      <c r="B12" s="4" t="s">
        <v>21</v>
      </c>
      <c r="C12" s="4"/>
      <c r="D12" s="7">
        <v>1</v>
      </c>
      <c r="E12" s="65"/>
      <c r="F12" s="65"/>
      <c r="G12" s="111">
        <v>1</v>
      </c>
      <c r="H12" s="111">
        <v>1</v>
      </c>
      <c r="I12" s="111">
        <v>1</v>
      </c>
      <c r="J12" s="111">
        <v>1</v>
      </c>
      <c r="K12" s="111">
        <v>1</v>
      </c>
      <c r="L12" s="111">
        <v>1</v>
      </c>
      <c r="M12" s="111">
        <v>1</v>
      </c>
      <c r="N12" s="111">
        <v>1</v>
      </c>
      <c r="O12" s="111">
        <v>1</v>
      </c>
      <c r="P12" s="111">
        <v>1</v>
      </c>
      <c r="Q12" s="111">
        <v>1</v>
      </c>
    </row>
    <row r="13" spans="1:20" ht="13.5" thickBot="1" x14ac:dyDescent="0.25">
      <c r="B13" s="143" t="s">
        <v>6</v>
      </c>
      <c r="C13" s="143"/>
      <c r="D13" s="143"/>
      <c r="E13" s="58">
        <f>MEDIAN($G13:$Q13)</f>
        <v>3.166666666666667</v>
      </c>
      <c r="F13" s="58">
        <f>AVERAGE($G13:$Q13)</f>
        <v>3.5303030303030307</v>
      </c>
      <c r="G13" s="49">
        <f t="shared" ref="G13:Q13" si="2">SUM(G8:G12)</f>
        <v>2.083333333333333</v>
      </c>
      <c r="H13" s="49">
        <f t="shared" si="2"/>
        <v>3.166666666666667</v>
      </c>
      <c r="I13" s="49">
        <f t="shared" si="2"/>
        <v>3.25</v>
      </c>
      <c r="J13" s="49">
        <f t="shared" si="2"/>
        <v>4.083333333333333</v>
      </c>
      <c r="K13" s="49">
        <f t="shared" si="2"/>
        <v>3</v>
      </c>
      <c r="L13" s="49">
        <f t="shared" si="2"/>
        <v>4.6666666666666661</v>
      </c>
      <c r="M13" s="49">
        <f t="shared" si="2"/>
        <v>5</v>
      </c>
      <c r="N13" s="49">
        <f t="shared" si="2"/>
        <v>4.5</v>
      </c>
      <c r="O13" s="49">
        <f t="shared" si="2"/>
        <v>3</v>
      </c>
      <c r="P13" s="49">
        <f t="shared" si="2"/>
        <v>3</v>
      </c>
      <c r="Q13" s="49">
        <f t="shared" si="2"/>
        <v>3.083333333333333</v>
      </c>
    </row>
    <row r="14" spans="1:20" x14ac:dyDescent="0.2">
      <c r="B14" s="93"/>
      <c r="C14" s="93"/>
      <c r="D14" s="24">
        <f>AVERAGE(D8:D12)</f>
        <v>1</v>
      </c>
      <c r="E14" s="60"/>
      <c r="F14" s="60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20" ht="13.5" thickBot="1" x14ac:dyDescent="0.25">
      <c r="E15" s="60"/>
      <c r="F15" s="60"/>
    </row>
    <row r="16" spans="1:20" ht="21.75" thickTop="1" thickBot="1" x14ac:dyDescent="0.35">
      <c r="A16" s="18" t="s">
        <v>49</v>
      </c>
      <c r="C16" s="18">
        <v>15</v>
      </c>
      <c r="D16" s="28"/>
      <c r="E16" s="60"/>
      <c r="F16" s="60"/>
    </row>
    <row r="17" spans="1:17" ht="21.75" thickTop="1" thickBot="1" x14ac:dyDescent="0.35">
      <c r="A17" s="3"/>
      <c r="D17" s="14"/>
      <c r="E17" s="60"/>
      <c r="F17" s="60"/>
    </row>
    <row r="18" spans="1:17" ht="39" thickBot="1" x14ac:dyDescent="0.25">
      <c r="B18" s="36"/>
      <c r="D18" s="9" t="s">
        <v>3</v>
      </c>
      <c r="E18" s="59" t="s">
        <v>25</v>
      </c>
      <c r="F18" s="59" t="s">
        <v>24</v>
      </c>
      <c r="G18" s="44" t="str">
        <f>$G$7</f>
        <v>Arizona State</v>
      </c>
      <c r="H18" s="44" t="str">
        <f>$H$7</f>
        <v>BYU - Idaho</v>
      </c>
      <c r="I18" s="44" t="str">
        <f>$I$7</f>
        <v>Cal Poly Pomona</v>
      </c>
      <c r="J18" s="44" t="str">
        <f>$J$7</f>
        <v>Cal State Long Beach</v>
      </c>
      <c r="K18" s="44" t="str">
        <f>$K$7</f>
        <v>Cal Poly SLO</v>
      </c>
      <c r="L18" s="44" t="str">
        <f>$L$7</f>
        <v>Colorado State</v>
      </c>
      <c r="M18" s="44" t="str">
        <f>$M$7</f>
        <v>CSU Fresno</v>
      </c>
      <c r="N18" s="44" t="str">
        <f>$N$7</f>
        <v>University of Florida</v>
      </c>
      <c r="O18" s="44" t="str">
        <f>$O$7</f>
        <v>UNM</v>
      </c>
      <c r="P18" s="44" t="str">
        <f>$P$7</f>
        <v>Univ of Wash</v>
      </c>
      <c r="Q18" s="44" t="str">
        <f>$Q$7</f>
        <v>Virginia Tech</v>
      </c>
    </row>
    <row r="19" spans="1:17" x14ac:dyDescent="0.2">
      <c r="B19" s="4" t="s">
        <v>54</v>
      </c>
      <c r="C19" s="4"/>
      <c r="D19" s="8">
        <v>7</v>
      </c>
      <c r="E19" s="62"/>
      <c r="F19" s="62"/>
      <c r="G19" s="45">
        <v>6</v>
      </c>
      <c r="H19" s="45">
        <v>6</v>
      </c>
      <c r="I19" s="45">
        <v>5.5</v>
      </c>
      <c r="J19" s="45">
        <v>2.5</v>
      </c>
      <c r="K19" s="45">
        <v>4.5</v>
      </c>
      <c r="L19" s="45">
        <v>7</v>
      </c>
      <c r="M19" s="45">
        <v>4.5</v>
      </c>
      <c r="N19" s="45">
        <v>7</v>
      </c>
      <c r="O19" s="45">
        <v>3.5</v>
      </c>
      <c r="P19" s="45">
        <v>7</v>
      </c>
      <c r="Q19" s="45">
        <v>7</v>
      </c>
    </row>
    <row r="20" spans="1:17" x14ac:dyDescent="0.2">
      <c r="B20" s="4" t="s">
        <v>55</v>
      </c>
      <c r="C20" s="4"/>
      <c r="D20" s="6">
        <v>7</v>
      </c>
      <c r="E20" s="63"/>
      <c r="F20" s="63"/>
      <c r="G20" s="46">
        <v>7</v>
      </c>
      <c r="H20" s="46">
        <v>5.25</v>
      </c>
      <c r="I20" s="46">
        <v>7</v>
      </c>
      <c r="J20" s="46">
        <v>2.25</v>
      </c>
      <c r="K20" s="46">
        <v>3.5</v>
      </c>
      <c r="L20" s="46">
        <v>5.25</v>
      </c>
      <c r="M20" s="46">
        <v>6</v>
      </c>
      <c r="N20" s="46">
        <v>6</v>
      </c>
      <c r="O20" s="46">
        <v>3.25</v>
      </c>
      <c r="P20" s="46">
        <v>6.25</v>
      </c>
      <c r="Q20" s="46">
        <v>5.5</v>
      </c>
    </row>
    <row r="21" spans="1:17" x14ac:dyDescent="0.2">
      <c r="B21" s="4" t="s">
        <v>56</v>
      </c>
      <c r="C21" s="4"/>
      <c r="D21" s="6">
        <v>1</v>
      </c>
      <c r="E21" s="63"/>
      <c r="F21" s="63"/>
      <c r="G21" s="46">
        <v>1</v>
      </c>
      <c r="H21" s="46">
        <v>1</v>
      </c>
      <c r="I21" s="46">
        <v>0.5</v>
      </c>
      <c r="J21" s="46">
        <v>1</v>
      </c>
      <c r="K21" s="46">
        <v>0.25</v>
      </c>
      <c r="L21" s="46">
        <v>1</v>
      </c>
      <c r="M21" s="46">
        <v>1</v>
      </c>
      <c r="N21" s="46">
        <v>1</v>
      </c>
      <c r="O21" s="46">
        <v>1</v>
      </c>
      <c r="P21" s="46">
        <v>1</v>
      </c>
      <c r="Q21" s="46">
        <v>1</v>
      </c>
    </row>
    <row r="22" spans="1:17" x14ac:dyDescent="0.2">
      <c r="B22" s="4"/>
      <c r="C22" s="4"/>
      <c r="D22" s="35"/>
      <c r="E22" s="64"/>
      <c r="F22" s="6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3.5" thickBot="1" x14ac:dyDescent="0.25">
      <c r="B23" s="4"/>
      <c r="C23" s="4"/>
      <c r="D23" s="7"/>
      <c r="E23" s="65"/>
      <c r="F23" s="6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13.5" thickBot="1" x14ac:dyDescent="0.25">
      <c r="B24" s="143" t="str">
        <f>A16</f>
        <v>Sustainable Wood</v>
      </c>
      <c r="C24" s="143"/>
      <c r="D24" s="143"/>
      <c r="E24" s="58">
        <f>MEDIAN($G24:$Q24)</f>
        <v>13</v>
      </c>
      <c r="F24" s="58">
        <f>AVERAGE($G24:$Q24)</f>
        <v>11.590909090909092</v>
      </c>
      <c r="G24" s="49">
        <f t="shared" ref="G24:Q24" si="3">SUM(G19:G23)</f>
        <v>14</v>
      </c>
      <c r="H24" s="49">
        <f t="shared" si="3"/>
        <v>12.25</v>
      </c>
      <c r="I24" s="49">
        <f t="shared" si="3"/>
        <v>13</v>
      </c>
      <c r="J24" s="49">
        <f t="shared" si="3"/>
        <v>5.75</v>
      </c>
      <c r="K24" s="49">
        <f t="shared" si="3"/>
        <v>8.25</v>
      </c>
      <c r="L24" s="49">
        <f t="shared" si="3"/>
        <v>13.25</v>
      </c>
      <c r="M24" s="49">
        <f t="shared" si="3"/>
        <v>11.5</v>
      </c>
      <c r="N24" s="49">
        <f t="shared" si="3"/>
        <v>14</v>
      </c>
      <c r="O24" s="49">
        <f t="shared" si="3"/>
        <v>7.75</v>
      </c>
      <c r="P24" s="49">
        <f t="shared" si="3"/>
        <v>14.25</v>
      </c>
      <c r="Q24" s="49">
        <f t="shared" si="3"/>
        <v>13.5</v>
      </c>
    </row>
    <row r="25" spans="1:17" x14ac:dyDescent="0.2">
      <c r="B25" s="93"/>
      <c r="C25" s="93"/>
      <c r="D25" s="24">
        <f>AVERAGE(D19:D23)</f>
        <v>5</v>
      </c>
      <c r="E25" s="61"/>
      <c r="F25" s="61"/>
      <c r="G25" s="50"/>
    </row>
    <row r="26" spans="1:17" ht="13.5" thickBot="1" x14ac:dyDescent="0.25">
      <c r="E26" s="60"/>
      <c r="F26" s="60"/>
    </row>
    <row r="27" spans="1:17" ht="21.75" thickTop="1" thickBot="1" x14ac:dyDescent="0.35">
      <c r="A27" s="19" t="s">
        <v>50</v>
      </c>
      <c r="C27" s="19">
        <v>20</v>
      </c>
      <c r="D27" s="30"/>
      <c r="E27" s="60"/>
      <c r="F27" s="60"/>
    </row>
    <row r="28" spans="1:17" s="10" customFormat="1" ht="21.75" thickTop="1" thickBot="1" x14ac:dyDescent="0.35">
      <c r="A28" s="15"/>
      <c r="D28" s="29"/>
      <c r="E28" s="61"/>
      <c r="F28" s="61"/>
      <c r="G28" s="50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ht="39" thickBot="1" x14ac:dyDescent="0.25">
      <c r="D29" s="9" t="s">
        <v>3</v>
      </c>
      <c r="E29" s="59" t="s">
        <v>25</v>
      </c>
      <c r="F29" s="59" t="s">
        <v>24</v>
      </c>
      <c r="G29" s="44" t="str">
        <f>$G$7</f>
        <v>Arizona State</v>
      </c>
      <c r="H29" s="44" t="str">
        <f>$H$7</f>
        <v>BYU - Idaho</v>
      </c>
      <c r="I29" s="44" t="str">
        <f>$I$7</f>
        <v>Cal Poly Pomona</v>
      </c>
      <c r="J29" s="44" t="str">
        <f>$J$7</f>
        <v>Cal State Long Beach</v>
      </c>
      <c r="K29" s="44" t="str">
        <f>$K$7</f>
        <v>Cal Poly SLO</v>
      </c>
      <c r="L29" s="44" t="str">
        <f>$L$7</f>
        <v>Colorado State</v>
      </c>
      <c r="M29" s="44" t="str">
        <f>$M$7</f>
        <v>CSU Fresno</v>
      </c>
      <c r="N29" s="44" t="str">
        <f>$N$7</f>
        <v>University of Florida</v>
      </c>
      <c r="O29" s="44" t="str">
        <f>$O$7</f>
        <v>UNM</v>
      </c>
      <c r="P29" s="44" t="str">
        <f>$P$7</f>
        <v>Univ of Wash</v>
      </c>
      <c r="Q29" s="44" t="str">
        <f>$Q$7</f>
        <v>Virginia Tech</v>
      </c>
    </row>
    <row r="30" spans="1:17" x14ac:dyDescent="0.2">
      <c r="B30" s="4" t="s">
        <v>57</v>
      </c>
      <c r="C30" s="4"/>
      <c r="D30" s="11">
        <v>10</v>
      </c>
      <c r="E30" s="62"/>
      <c r="F30" s="62"/>
      <c r="G30" s="45">
        <v>3</v>
      </c>
      <c r="H30" s="45">
        <v>3</v>
      </c>
      <c r="I30" s="45">
        <v>5</v>
      </c>
      <c r="J30" s="45">
        <v>5</v>
      </c>
      <c r="K30" s="45">
        <v>8</v>
      </c>
      <c r="L30" s="45">
        <v>2</v>
      </c>
      <c r="M30" s="45">
        <v>8</v>
      </c>
      <c r="N30" s="45">
        <v>7</v>
      </c>
      <c r="O30" s="45">
        <v>7</v>
      </c>
      <c r="P30" s="45">
        <v>10</v>
      </c>
      <c r="Q30" s="45">
        <v>7</v>
      </c>
    </row>
    <row r="31" spans="1:17" x14ac:dyDescent="0.2">
      <c r="B31" s="4" t="s">
        <v>27</v>
      </c>
      <c r="C31" s="4"/>
      <c r="D31" s="6">
        <v>10</v>
      </c>
      <c r="E31" s="63"/>
      <c r="F31" s="63"/>
      <c r="G31" s="46">
        <v>5</v>
      </c>
      <c r="H31" s="46">
        <v>3</v>
      </c>
      <c r="I31" s="46">
        <v>6</v>
      </c>
      <c r="J31" s="46">
        <v>2</v>
      </c>
      <c r="K31" s="46">
        <v>6</v>
      </c>
      <c r="L31" s="46">
        <v>4</v>
      </c>
      <c r="M31" s="46">
        <v>6</v>
      </c>
      <c r="N31" s="46">
        <v>2</v>
      </c>
      <c r="O31" s="46">
        <v>6</v>
      </c>
      <c r="P31" s="46">
        <v>6</v>
      </c>
      <c r="Q31" s="46">
        <v>7</v>
      </c>
    </row>
    <row r="32" spans="1:17" x14ac:dyDescent="0.2">
      <c r="B32" s="4"/>
      <c r="C32" s="4"/>
      <c r="D32" s="6"/>
      <c r="E32" s="63"/>
      <c r="F32" s="63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1:17" x14ac:dyDescent="0.2">
      <c r="B33" s="4"/>
      <c r="C33" s="4"/>
      <c r="D33" s="35"/>
      <c r="E33" s="64"/>
      <c r="F33" s="64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3.5" thickBot="1" x14ac:dyDescent="0.25">
      <c r="B34" s="4"/>
      <c r="C34" s="4"/>
      <c r="D34" s="7"/>
      <c r="E34" s="65"/>
      <c r="F34" s="65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13.5" thickBot="1" x14ac:dyDescent="0.25">
      <c r="B35" s="143" t="str">
        <f>A27</f>
        <v>Water Efficiency and Reuse</v>
      </c>
      <c r="C35" s="143"/>
      <c r="D35" s="143"/>
      <c r="E35" s="58">
        <f>MEDIAN($G35:$Q35)</f>
        <v>11</v>
      </c>
      <c r="F35" s="58">
        <f>AVERAGE($G35:$Q35)</f>
        <v>10.727272727272727</v>
      </c>
      <c r="G35" s="49">
        <f t="shared" ref="G35:Q35" si="4">SUM(G30:G34)</f>
        <v>8</v>
      </c>
      <c r="H35" s="49">
        <f t="shared" si="4"/>
        <v>6</v>
      </c>
      <c r="I35" s="49">
        <f t="shared" si="4"/>
        <v>11</v>
      </c>
      <c r="J35" s="49">
        <f t="shared" si="4"/>
        <v>7</v>
      </c>
      <c r="K35" s="49">
        <f t="shared" si="4"/>
        <v>14</v>
      </c>
      <c r="L35" s="49">
        <f t="shared" si="4"/>
        <v>6</v>
      </c>
      <c r="M35" s="49">
        <f t="shared" si="4"/>
        <v>14</v>
      </c>
      <c r="N35" s="49">
        <f t="shared" si="4"/>
        <v>9</v>
      </c>
      <c r="O35" s="49">
        <f t="shared" si="4"/>
        <v>13</v>
      </c>
      <c r="P35" s="49">
        <f t="shared" si="4"/>
        <v>16</v>
      </c>
      <c r="Q35" s="49">
        <f t="shared" si="4"/>
        <v>14</v>
      </c>
    </row>
    <row r="36" spans="1:17" x14ac:dyDescent="0.2">
      <c r="B36" s="93"/>
      <c r="C36" s="93"/>
      <c r="D36" s="24" t="e">
        <f>AVERAGE(D30:D34,#REF!)</f>
        <v>#REF!</v>
      </c>
      <c r="E36" s="61"/>
      <c r="F36" s="61"/>
      <c r="G36" s="50"/>
    </row>
    <row r="37" spans="1:17" ht="13.5" thickBot="1" x14ac:dyDescent="0.25">
      <c r="E37" s="60"/>
      <c r="F37" s="60"/>
    </row>
    <row r="38" spans="1:17" ht="21.75" thickTop="1" thickBot="1" x14ac:dyDescent="0.35">
      <c r="A38" s="20" t="s">
        <v>51</v>
      </c>
      <c r="C38" s="20">
        <v>10</v>
      </c>
      <c r="D38" s="32"/>
      <c r="E38" s="60"/>
      <c r="F38" s="60"/>
    </row>
    <row r="39" spans="1:17" s="10" customFormat="1" ht="21.75" thickTop="1" thickBot="1" x14ac:dyDescent="0.35">
      <c r="A39" s="15"/>
      <c r="D39" s="14"/>
      <c r="E39" s="61"/>
      <c r="F39" s="61"/>
      <c r="G39" s="50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ht="39" thickBot="1" x14ac:dyDescent="0.25">
      <c r="D40" s="9" t="s">
        <v>3</v>
      </c>
      <c r="E40" s="59" t="s">
        <v>25</v>
      </c>
      <c r="F40" s="59" t="s">
        <v>24</v>
      </c>
      <c r="G40" s="44" t="str">
        <f>$G$7</f>
        <v>Arizona State</v>
      </c>
      <c r="H40" s="44" t="str">
        <f>$H$7</f>
        <v>BYU - Idaho</v>
      </c>
      <c r="I40" s="44" t="str">
        <f>$I$7</f>
        <v>Cal Poly Pomona</v>
      </c>
      <c r="J40" s="44" t="str">
        <f>$J$7</f>
        <v>Cal State Long Beach</v>
      </c>
      <c r="K40" s="44" t="str">
        <f>$K$7</f>
        <v>Cal Poly SLO</v>
      </c>
      <c r="L40" s="44" t="str">
        <f>$L$7</f>
        <v>Colorado State</v>
      </c>
      <c r="M40" s="44" t="str">
        <f>$M$7</f>
        <v>CSU Fresno</v>
      </c>
      <c r="N40" s="44" t="str">
        <f>$N$7</f>
        <v>University of Florida</v>
      </c>
      <c r="O40" s="44" t="str">
        <f>$O$7</f>
        <v>UNM</v>
      </c>
      <c r="P40" s="44" t="str">
        <f>$P$7</f>
        <v>Univ of Wash</v>
      </c>
      <c r="Q40" s="44" t="str">
        <f>$Q$7</f>
        <v>Virginia Tech</v>
      </c>
    </row>
    <row r="41" spans="1:17" x14ac:dyDescent="0.2">
      <c r="B41" s="4" t="s">
        <v>58</v>
      </c>
      <c r="C41" s="4"/>
      <c r="D41" s="8">
        <v>4.5</v>
      </c>
      <c r="E41" s="62"/>
      <c r="F41" s="62"/>
      <c r="G41" s="45">
        <v>4.5</v>
      </c>
      <c r="H41" s="45">
        <v>2.5</v>
      </c>
      <c r="I41" s="45">
        <v>4</v>
      </c>
      <c r="J41" s="45">
        <v>3</v>
      </c>
      <c r="K41" s="45">
        <v>2.5</v>
      </c>
      <c r="L41" s="45">
        <v>1.25</v>
      </c>
      <c r="M41" s="45">
        <v>4.5</v>
      </c>
      <c r="N41" s="45">
        <v>4</v>
      </c>
      <c r="O41" s="45">
        <v>1.25</v>
      </c>
      <c r="P41" s="45">
        <v>1.25</v>
      </c>
      <c r="Q41" s="45">
        <v>3.25</v>
      </c>
    </row>
    <row r="42" spans="1:17" x14ac:dyDescent="0.2">
      <c r="B42" s="4" t="s">
        <v>59</v>
      </c>
      <c r="C42" s="4"/>
      <c r="D42" s="6">
        <v>4.5</v>
      </c>
      <c r="E42" s="63"/>
      <c r="F42" s="63"/>
      <c r="G42" s="46">
        <v>3</v>
      </c>
      <c r="H42" s="46">
        <v>2.5</v>
      </c>
      <c r="I42" s="46">
        <v>3.5</v>
      </c>
      <c r="J42" s="46">
        <v>3</v>
      </c>
      <c r="K42" s="46">
        <v>3.5</v>
      </c>
      <c r="L42" s="46">
        <v>3.5</v>
      </c>
      <c r="M42" s="46">
        <v>4</v>
      </c>
      <c r="N42" s="46">
        <v>3.5</v>
      </c>
      <c r="O42" s="46">
        <v>2</v>
      </c>
      <c r="P42" s="46">
        <v>2.75</v>
      </c>
      <c r="Q42" s="46">
        <v>3.5</v>
      </c>
    </row>
    <row r="43" spans="1:17" x14ac:dyDescent="0.2">
      <c r="B43" s="4" t="s">
        <v>60</v>
      </c>
      <c r="C43" s="4"/>
      <c r="D43" s="6">
        <v>1</v>
      </c>
      <c r="E43" s="63"/>
      <c r="F43" s="63"/>
      <c r="G43" s="46">
        <v>1</v>
      </c>
      <c r="H43" s="46">
        <v>1</v>
      </c>
      <c r="I43" s="46">
        <v>1</v>
      </c>
      <c r="J43" s="46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</row>
    <row r="44" spans="1:17" x14ac:dyDescent="0.2">
      <c r="B44" s="4"/>
      <c r="C44" s="4"/>
      <c r="D44" s="6"/>
      <c r="E44" s="64"/>
      <c r="F44" s="64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3.5" thickBot="1" x14ac:dyDescent="0.25">
      <c r="B45" s="4"/>
      <c r="C45" s="4"/>
      <c r="D45" s="7"/>
      <c r="E45" s="65"/>
      <c r="F45" s="65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13.5" thickBot="1" x14ac:dyDescent="0.25">
      <c r="B46" s="143" t="str">
        <f>A38</f>
        <v>Alternative Transportation</v>
      </c>
      <c r="C46" s="143"/>
      <c r="D46" s="143"/>
      <c r="E46" s="58">
        <f>MEDIAN($G46:$Q46)</f>
        <v>7</v>
      </c>
      <c r="F46" s="58">
        <f>AVERAGE($G46:$Q46)</f>
        <v>7.0681818181818183</v>
      </c>
      <c r="G46" s="49">
        <f t="shared" ref="G46:Q46" si="5">SUM(G41:G45)</f>
        <v>8.5</v>
      </c>
      <c r="H46" s="49">
        <f t="shared" si="5"/>
        <v>6</v>
      </c>
      <c r="I46" s="49">
        <f t="shared" si="5"/>
        <v>8.5</v>
      </c>
      <c r="J46" s="49">
        <f t="shared" si="5"/>
        <v>7</v>
      </c>
      <c r="K46" s="49">
        <f t="shared" si="5"/>
        <v>7</v>
      </c>
      <c r="L46" s="49">
        <f t="shared" si="5"/>
        <v>5.75</v>
      </c>
      <c r="M46" s="49">
        <f t="shared" si="5"/>
        <v>9.5</v>
      </c>
      <c r="N46" s="49">
        <f t="shared" si="5"/>
        <v>8.5</v>
      </c>
      <c r="O46" s="49">
        <f t="shared" si="5"/>
        <v>4.25</v>
      </c>
      <c r="P46" s="49">
        <f t="shared" si="5"/>
        <v>5</v>
      </c>
      <c r="Q46" s="49">
        <f t="shared" si="5"/>
        <v>7.75</v>
      </c>
    </row>
    <row r="47" spans="1:17" x14ac:dyDescent="0.2">
      <c r="B47" s="93"/>
      <c r="C47" s="93"/>
      <c r="D47" s="24">
        <f>AVERAGE(D41:D45)</f>
        <v>3.3333333333333335</v>
      </c>
      <c r="E47" s="61"/>
      <c r="F47" s="61"/>
      <c r="G47" s="50"/>
    </row>
    <row r="48" spans="1:17" ht="13.5" thickBot="1" x14ac:dyDescent="0.25">
      <c r="E48" s="60"/>
      <c r="F48" s="60"/>
    </row>
    <row r="49" spans="1:17" ht="21.75" thickTop="1" thickBot="1" x14ac:dyDescent="0.35">
      <c r="A49" s="23" t="s">
        <v>52</v>
      </c>
      <c r="C49" s="23">
        <v>15</v>
      </c>
      <c r="D49" s="31"/>
      <c r="E49" s="60"/>
      <c r="F49" s="60"/>
    </row>
    <row r="50" spans="1:17" s="10" customFormat="1" ht="21.75" thickTop="1" thickBot="1" x14ac:dyDescent="0.35">
      <c r="A50" s="15"/>
      <c r="D50" s="14"/>
      <c r="E50" s="61"/>
      <c r="F50" s="61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ht="39" thickBot="1" x14ac:dyDescent="0.25">
      <c r="D51" s="9" t="s">
        <v>3</v>
      </c>
      <c r="E51" s="59" t="s">
        <v>25</v>
      </c>
      <c r="F51" s="59" t="s">
        <v>24</v>
      </c>
      <c r="G51" s="44" t="str">
        <f>$G$7</f>
        <v>Arizona State</v>
      </c>
      <c r="H51" s="44" t="str">
        <f>$H$7</f>
        <v>BYU - Idaho</v>
      </c>
      <c r="I51" s="44" t="str">
        <f>$I$7</f>
        <v>Cal Poly Pomona</v>
      </c>
      <c r="J51" s="44" t="str">
        <f>$J$7</f>
        <v>Cal State Long Beach</v>
      </c>
      <c r="K51" s="44" t="str">
        <f>$K$7</f>
        <v>Cal Poly SLO</v>
      </c>
      <c r="L51" s="44" t="str">
        <f>$L$7</f>
        <v>Colorado State</v>
      </c>
      <c r="M51" s="44" t="str">
        <f>$M$7</f>
        <v>CSU Fresno</v>
      </c>
      <c r="N51" s="44" t="str">
        <f>$N$7</f>
        <v>University of Florida</v>
      </c>
      <c r="O51" s="44" t="str">
        <f>$O$7</f>
        <v>UNM</v>
      </c>
      <c r="P51" s="44" t="str">
        <f>$P$7</f>
        <v>Univ of Wash</v>
      </c>
      <c r="Q51" s="44" t="str">
        <f>$Q$7</f>
        <v>Virginia Tech</v>
      </c>
    </row>
    <row r="52" spans="1:17" x14ac:dyDescent="0.2">
      <c r="B52" s="4" t="s">
        <v>61</v>
      </c>
      <c r="C52" s="4"/>
      <c r="D52" s="8">
        <v>4</v>
      </c>
      <c r="E52" s="62"/>
      <c r="F52" s="62"/>
      <c r="G52" s="45">
        <v>4</v>
      </c>
      <c r="H52" s="45">
        <v>4</v>
      </c>
      <c r="I52" s="45">
        <v>4</v>
      </c>
      <c r="J52" s="45">
        <v>3</v>
      </c>
      <c r="K52" s="45">
        <v>4</v>
      </c>
      <c r="L52" s="45">
        <v>3.5</v>
      </c>
      <c r="M52" s="45">
        <v>4</v>
      </c>
      <c r="N52" s="45">
        <v>4</v>
      </c>
      <c r="O52" s="45">
        <v>3.5</v>
      </c>
      <c r="P52" s="45">
        <v>4</v>
      </c>
      <c r="Q52" s="45">
        <v>4</v>
      </c>
    </row>
    <row r="53" spans="1:17" x14ac:dyDescent="0.2">
      <c r="B53" s="4" t="s">
        <v>62</v>
      </c>
      <c r="C53" s="4"/>
      <c r="D53" s="6">
        <v>1</v>
      </c>
      <c r="E53" s="63"/>
      <c r="F53" s="63"/>
      <c r="G53" s="46">
        <v>0</v>
      </c>
      <c r="H53" s="46">
        <v>2</v>
      </c>
      <c r="I53" s="46">
        <v>0.5</v>
      </c>
      <c r="J53" s="46">
        <v>0.5</v>
      </c>
      <c r="K53" s="46">
        <v>0</v>
      </c>
      <c r="L53" s="46">
        <v>1</v>
      </c>
      <c r="M53" s="46">
        <v>1</v>
      </c>
      <c r="N53" s="46">
        <v>0</v>
      </c>
      <c r="O53" s="46">
        <v>1</v>
      </c>
      <c r="P53" s="46">
        <v>1</v>
      </c>
      <c r="Q53" s="46">
        <v>1</v>
      </c>
    </row>
    <row r="54" spans="1:17" x14ac:dyDescent="0.2">
      <c r="B54" s="4" t="s">
        <v>63</v>
      </c>
      <c r="C54" s="4"/>
      <c r="D54" s="6">
        <v>4</v>
      </c>
      <c r="E54" s="63"/>
      <c r="F54" s="63"/>
      <c r="G54" s="46">
        <v>2.5</v>
      </c>
      <c r="H54" s="46">
        <v>3</v>
      </c>
      <c r="I54" s="46">
        <v>3</v>
      </c>
      <c r="J54" s="46">
        <v>4</v>
      </c>
      <c r="K54" s="46">
        <v>3</v>
      </c>
      <c r="L54" s="46">
        <v>2</v>
      </c>
      <c r="M54" s="46">
        <v>3</v>
      </c>
      <c r="N54" s="46">
        <v>1</v>
      </c>
      <c r="O54" s="46">
        <v>3</v>
      </c>
      <c r="P54" s="46">
        <v>2</v>
      </c>
      <c r="Q54" s="46">
        <v>3</v>
      </c>
    </row>
    <row r="55" spans="1:17" x14ac:dyDescent="0.2">
      <c r="B55" s="4" t="s">
        <v>64</v>
      </c>
      <c r="C55" s="4"/>
      <c r="D55" s="35">
        <v>3</v>
      </c>
      <c r="E55" s="64"/>
      <c r="F55" s="64"/>
      <c r="G55" s="47">
        <v>2</v>
      </c>
      <c r="H55" s="47">
        <v>0</v>
      </c>
      <c r="I55" s="47">
        <v>3</v>
      </c>
      <c r="J55" s="47">
        <v>2</v>
      </c>
      <c r="K55" s="47">
        <v>2</v>
      </c>
      <c r="L55" s="47">
        <v>2</v>
      </c>
      <c r="M55" s="47">
        <v>2</v>
      </c>
      <c r="N55" s="47">
        <v>3</v>
      </c>
      <c r="O55" s="47">
        <v>3</v>
      </c>
      <c r="P55" s="47">
        <v>2</v>
      </c>
      <c r="Q55" s="47">
        <v>3</v>
      </c>
    </row>
    <row r="56" spans="1:17" ht="13.5" thickBot="1" x14ac:dyDescent="0.25">
      <c r="B56" s="4" t="s">
        <v>65</v>
      </c>
      <c r="C56" s="4"/>
      <c r="D56" s="7">
        <v>3</v>
      </c>
      <c r="E56" s="65"/>
      <c r="F56" s="65"/>
      <c r="G56" s="48">
        <v>1</v>
      </c>
      <c r="H56" s="48">
        <v>1.5</v>
      </c>
      <c r="I56" s="48">
        <v>3</v>
      </c>
      <c r="J56" s="48">
        <v>1.5</v>
      </c>
      <c r="K56" s="48">
        <v>2.5</v>
      </c>
      <c r="L56" s="48">
        <v>3</v>
      </c>
      <c r="M56" s="48">
        <v>3</v>
      </c>
      <c r="N56" s="48">
        <v>2.5</v>
      </c>
      <c r="O56" s="48">
        <v>3</v>
      </c>
      <c r="P56" s="48">
        <v>2</v>
      </c>
      <c r="Q56" s="48">
        <v>3</v>
      </c>
    </row>
    <row r="57" spans="1:17" ht="13.5" thickBot="1" x14ac:dyDescent="0.25">
      <c r="B57" s="143" t="str">
        <f>A49</f>
        <v>Sustainable Site Selection</v>
      </c>
      <c r="C57" s="143"/>
      <c r="D57" s="143"/>
      <c r="E57" s="58">
        <f>MEDIAN($G57:$Q57)</f>
        <v>11.5</v>
      </c>
      <c r="F57" s="58">
        <f>AVERAGE($G57:$Q57)</f>
        <v>11.772727272727273</v>
      </c>
      <c r="G57" s="49">
        <f t="shared" ref="G57:Q57" si="6">SUM(G52:G56)</f>
        <v>9.5</v>
      </c>
      <c r="H57" s="49">
        <f t="shared" si="6"/>
        <v>10.5</v>
      </c>
      <c r="I57" s="49">
        <f t="shared" si="6"/>
        <v>13.5</v>
      </c>
      <c r="J57" s="49">
        <f t="shared" si="6"/>
        <v>11</v>
      </c>
      <c r="K57" s="49">
        <f t="shared" si="6"/>
        <v>11.5</v>
      </c>
      <c r="L57" s="49">
        <f t="shared" si="6"/>
        <v>11.5</v>
      </c>
      <c r="M57" s="49">
        <f t="shared" si="6"/>
        <v>13</v>
      </c>
      <c r="N57" s="49">
        <f t="shared" si="6"/>
        <v>10.5</v>
      </c>
      <c r="O57" s="49">
        <f t="shared" si="6"/>
        <v>13.5</v>
      </c>
      <c r="P57" s="49">
        <f t="shared" si="6"/>
        <v>11</v>
      </c>
      <c r="Q57" s="49">
        <f t="shared" si="6"/>
        <v>14</v>
      </c>
    </row>
    <row r="58" spans="1:17" x14ac:dyDescent="0.2">
      <c r="B58" s="93"/>
      <c r="C58" s="93"/>
      <c r="D58" s="24">
        <f>AVERAGE(D52:D56)</f>
        <v>3</v>
      </c>
      <c r="E58" s="61"/>
      <c r="F58" s="61"/>
      <c r="G58" s="50"/>
    </row>
    <row r="59" spans="1:17" ht="13.5" thickBot="1" x14ac:dyDescent="0.25">
      <c r="E59" s="60"/>
      <c r="F59" s="60"/>
    </row>
    <row r="60" spans="1:17" ht="21.75" thickTop="1" thickBot="1" x14ac:dyDescent="0.35">
      <c r="A60" s="21" t="s">
        <v>53</v>
      </c>
      <c r="C60" s="21">
        <v>15</v>
      </c>
      <c r="D60" s="33"/>
      <c r="E60" s="60"/>
      <c r="F60" s="60"/>
    </row>
    <row r="61" spans="1:17" s="10" customFormat="1" ht="21.75" thickTop="1" thickBot="1" x14ac:dyDescent="0.35">
      <c r="A61" s="15"/>
      <c r="D61" s="14"/>
      <c r="E61" s="61"/>
      <c r="F61" s="61"/>
      <c r="G61" s="50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ht="39" thickBot="1" x14ac:dyDescent="0.25">
      <c r="D62" s="9" t="s">
        <v>3</v>
      </c>
      <c r="E62" s="59" t="s">
        <v>25</v>
      </c>
      <c r="F62" s="59" t="s">
        <v>24</v>
      </c>
      <c r="G62" s="44" t="str">
        <f>$G$7</f>
        <v>Arizona State</v>
      </c>
      <c r="H62" s="44" t="str">
        <f>$H$7</f>
        <v>BYU - Idaho</v>
      </c>
      <c r="I62" s="44" t="str">
        <f>$I$7</f>
        <v>Cal Poly Pomona</v>
      </c>
      <c r="J62" s="44" t="str">
        <f>$J$7</f>
        <v>Cal State Long Beach</v>
      </c>
      <c r="K62" s="44" t="str">
        <f>$K$7</f>
        <v>Cal Poly SLO</v>
      </c>
      <c r="L62" s="44" t="str">
        <f>$L$7</f>
        <v>Colorado State</v>
      </c>
      <c r="M62" s="44" t="str">
        <f>$M$7</f>
        <v>CSU Fresno</v>
      </c>
      <c r="N62" s="44" t="str">
        <f>$N$7</f>
        <v>University of Florida</v>
      </c>
      <c r="O62" s="44" t="str">
        <f>$O$7</f>
        <v>UNM</v>
      </c>
      <c r="P62" s="44" t="str">
        <f>$P$7</f>
        <v>Univ of Wash</v>
      </c>
      <c r="Q62" s="44" t="str">
        <f>$Q$7</f>
        <v>Virginia Tech</v>
      </c>
    </row>
    <row r="63" spans="1:17" x14ac:dyDescent="0.2">
      <c r="B63" s="4" t="s">
        <v>66</v>
      </c>
      <c r="C63" s="4"/>
      <c r="D63" s="8">
        <v>2</v>
      </c>
      <c r="E63" s="62"/>
      <c r="F63" s="62"/>
      <c r="G63" s="45">
        <v>2</v>
      </c>
      <c r="H63" s="45">
        <v>2</v>
      </c>
      <c r="I63" s="45">
        <v>2</v>
      </c>
      <c r="J63" s="45">
        <v>2</v>
      </c>
      <c r="K63" s="45">
        <v>2</v>
      </c>
      <c r="L63" s="45">
        <v>2</v>
      </c>
      <c r="M63" s="45">
        <v>2</v>
      </c>
      <c r="N63" s="45">
        <v>2</v>
      </c>
      <c r="O63" s="45">
        <v>2</v>
      </c>
      <c r="P63" s="45">
        <v>2</v>
      </c>
      <c r="Q63" s="45">
        <v>2</v>
      </c>
    </row>
    <row r="64" spans="1:17" x14ac:dyDescent="0.2">
      <c r="B64" s="4" t="s">
        <v>67</v>
      </c>
      <c r="C64" s="4"/>
      <c r="D64" s="8">
        <v>10</v>
      </c>
      <c r="E64" s="63"/>
      <c r="F64" s="63"/>
      <c r="G64" s="46">
        <v>5</v>
      </c>
      <c r="H64" s="46">
        <v>2</v>
      </c>
      <c r="I64" s="46">
        <v>6</v>
      </c>
      <c r="J64" s="46">
        <v>2</v>
      </c>
      <c r="K64" s="46">
        <v>7</v>
      </c>
      <c r="L64" s="46">
        <v>8</v>
      </c>
      <c r="M64" s="46">
        <v>9</v>
      </c>
      <c r="N64" s="46">
        <v>2</v>
      </c>
      <c r="O64" s="46">
        <v>8</v>
      </c>
      <c r="P64" s="46">
        <v>6</v>
      </c>
      <c r="Q64" s="46">
        <v>10</v>
      </c>
    </row>
    <row r="65" spans="1:17" x14ac:dyDescent="0.2">
      <c r="B65" s="4" t="s">
        <v>68</v>
      </c>
      <c r="C65" s="4"/>
      <c r="D65" s="8">
        <v>3</v>
      </c>
      <c r="E65" s="63"/>
      <c r="F65" s="63"/>
      <c r="G65" s="46">
        <v>1</v>
      </c>
      <c r="H65" s="46">
        <v>2</v>
      </c>
      <c r="I65" s="46">
        <v>3</v>
      </c>
      <c r="J65" s="46">
        <v>1</v>
      </c>
      <c r="K65" s="46">
        <v>0</v>
      </c>
      <c r="L65" s="46">
        <v>3</v>
      </c>
      <c r="M65" s="46">
        <v>0</v>
      </c>
      <c r="N65" s="46">
        <v>0</v>
      </c>
      <c r="O65" s="46">
        <v>1</v>
      </c>
      <c r="P65" s="46">
        <v>3</v>
      </c>
      <c r="Q65" s="46">
        <v>3</v>
      </c>
    </row>
    <row r="66" spans="1:17" x14ac:dyDescent="0.2">
      <c r="B66" s="4"/>
      <c r="C66" s="4"/>
      <c r="D66" s="6"/>
      <c r="E66" s="64"/>
      <c r="F66" s="64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3.5" thickBot="1" x14ac:dyDescent="0.25">
      <c r="B67" s="4"/>
      <c r="C67" s="4"/>
      <c r="D67" s="7"/>
      <c r="E67" s="65"/>
      <c r="F67" s="65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</row>
    <row r="68" spans="1:17" ht="13.5" thickBot="1" x14ac:dyDescent="0.25">
      <c r="B68" s="143" t="str">
        <f>A60</f>
        <v>IEQ - Low Emitting</v>
      </c>
      <c r="C68" s="143"/>
      <c r="D68" s="143"/>
      <c r="E68" s="58">
        <f>MEDIAN($G68:$Q68)</f>
        <v>11</v>
      </c>
      <c r="F68" s="58">
        <f>AVERAGE($G68:$Q68)</f>
        <v>9.454545454545455</v>
      </c>
      <c r="G68" s="49">
        <f t="shared" ref="G68:Q68" si="7">SUM(G63:G67)</f>
        <v>8</v>
      </c>
      <c r="H68" s="49">
        <f t="shared" si="7"/>
        <v>6</v>
      </c>
      <c r="I68" s="49">
        <f t="shared" si="7"/>
        <v>11</v>
      </c>
      <c r="J68" s="49">
        <f t="shared" si="7"/>
        <v>5</v>
      </c>
      <c r="K68" s="49">
        <f t="shared" si="7"/>
        <v>9</v>
      </c>
      <c r="L68" s="49">
        <f t="shared" si="7"/>
        <v>13</v>
      </c>
      <c r="M68" s="49">
        <f t="shared" si="7"/>
        <v>11</v>
      </c>
      <c r="N68" s="49">
        <f t="shared" si="7"/>
        <v>4</v>
      </c>
      <c r="O68" s="49">
        <f t="shared" si="7"/>
        <v>11</v>
      </c>
      <c r="P68" s="49">
        <f t="shared" si="7"/>
        <v>11</v>
      </c>
      <c r="Q68" s="49">
        <f t="shared" si="7"/>
        <v>15</v>
      </c>
    </row>
    <row r="69" spans="1:17" x14ac:dyDescent="0.2">
      <c r="B69" s="93"/>
      <c r="C69" s="93"/>
      <c r="D69" s="24">
        <f>AVERAGE(D63:D67)</f>
        <v>5</v>
      </c>
      <c r="E69" s="61"/>
      <c r="F69" s="61"/>
      <c r="G69" s="50"/>
    </row>
    <row r="70" spans="1:17" ht="13.5" thickBot="1" x14ac:dyDescent="0.25">
      <c r="B70" s="4"/>
      <c r="C70" s="4"/>
      <c r="E70" s="60"/>
      <c r="F70" s="60"/>
    </row>
    <row r="71" spans="1:17" ht="21.75" thickTop="1" thickBot="1" x14ac:dyDescent="0.35">
      <c r="A71" s="22" t="s">
        <v>37</v>
      </c>
      <c r="C71" s="22">
        <v>3</v>
      </c>
      <c r="D71" s="34"/>
      <c r="E71" s="60"/>
      <c r="F71" s="60"/>
    </row>
    <row r="72" spans="1:17" s="10" customFormat="1" ht="21.75" thickTop="1" thickBot="1" x14ac:dyDescent="0.35">
      <c r="A72" s="15"/>
      <c r="D72" s="14"/>
      <c r="E72" s="61"/>
      <c r="F72" s="61"/>
      <c r="G72" s="50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ht="39" thickBot="1" x14ac:dyDescent="0.25">
      <c r="D73" s="9" t="s">
        <v>3</v>
      </c>
      <c r="E73" s="59" t="s">
        <v>25</v>
      </c>
      <c r="F73" s="59" t="s">
        <v>24</v>
      </c>
      <c r="G73" s="44" t="str">
        <f>$G$7</f>
        <v>Arizona State</v>
      </c>
      <c r="H73" s="44" t="str">
        <f>$H$7</f>
        <v>BYU - Idaho</v>
      </c>
      <c r="I73" s="44" t="str">
        <f>$I$7</f>
        <v>Cal Poly Pomona</v>
      </c>
      <c r="J73" s="44" t="str">
        <f>$J$7</f>
        <v>Cal State Long Beach</v>
      </c>
      <c r="K73" s="44" t="str">
        <f>$K$7</f>
        <v>Cal Poly SLO</v>
      </c>
      <c r="L73" s="44" t="str">
        <f>$L$7</f>
        <v>Colorado State</v>
      </c>
      <c r="M73" s="44" t="str">
        <f>$M$7</f>
        <v>CSU Fresno</v>
      </c>
      <c r="N73" s="44" t="str">
        <f>$N$7</f>
        <v>University of Florida</v>
      </c>
      <c r="O73" s="44" t="str">
        <f>$O$7</f>
        <v>UNM</v>
      </c>
      <c r="P73" s="44" t="str">
        <f>$P$7</f>
        <v>Univ of Wash</v>
      </c>
      <c r="Q73" s="44" t="str">
        <f>$Q$7</f>
        <v>Virginia Tech</v>
      </c>
    </row>
    <row r="74" spans="1:17" x14ac:dyDescent="0.2">
      <c r="B74" s="4" t="s">
        <v>78</v>
      </c>
      <c r="C74" s="4"/>
      <c r="D74" s="8">
        <v>1</v>
      </c>
      <c r="E74" s="62"/>
      <c r="F74" s="62"/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1</v>
      </c>
      <c r="O74" s="45">
        <v>0</v>
      </c>
      <c r="P74" s="45">
        <v>1</v>
      </c>
      <c r="Q74" s="45">
        <v>1</v>
      </c>
    </row>
    <row r="75" spans="1:17" x14ac:dyDescent="0.2">
      <c r="B75" s="4" t="s">
        <v>79</v>
      </c>
      <c r="C75" s="4"/>
      <c r="D75" s="8">
        <v>1</v>
      </c>
      <c r="E75" s="98"/>
      <c r="F75" s="98"/>
      <c r="G75" s="99">
        <v>0.5</v>
      </c>
      <c r="H75" s="99">
        <v>1</v>
      </c>
      <c r="I75" s="99">
        <v>0.5</v>
      </c>
      <c r="J75" s="99">
        <v>0.5</v>
      </c>
      <c r="K75" s="99">
        <v>0</v>
      </c>
      <c r="L75" s="99">
        <v>0.5</v>
      </c>
      <c r="M75" s="99">
        <v>0</v>
      </c>
      <c r="N75" s="99">
        <v>1</v>
      </c>
      <c r="O75" s="99">
        <v>0.5</v>
      </c>
      <c r="P75" s="99">
        <v>1</v>
      </c>
      <c r="Q75" s="99">
        <v>1</v>
      </c>
    </row>
    <row r="76" spans="1:17" x14ac:dyDescent="0.2">
      <c r="B76" s="4" t="s">
        <v>80</v>
      </c>
      <c r="C76" s="4"/>
      <c r="D76" s="6">
        <v>1</v>
      </c>
      <c r="E76" s="63"/>
      <c r="F76" s="63"/>
      <c r="G76" s="46">
        <v>1</v>
      </c>
      <c r="H76" s="46">
        <v>0.5</v>
      </c>
      <c r="I76" s="46">
        <v>1</v>
      </c>
      <c r="J76" s="46">
        <v>0.5</v>
      </c>
      <c r="K76" s="46">
        <v>0.5</v>
      </c>
      <c r="L76" s="46">
        <v>0.5</v>
      </c>
      <c r="M76" s="46">
        <v>1</v>
      </c>
      <c r="N76" s="46">
        <v>1</v>
      </c>
      <c r="O76" s="46">
        <v>1</v>
      </c>
      <c r="P76" s="46">
        <v>1</v>
      </c>
      <c r="Q76" s="46">
        <v>0.5</v>
      </c>
    </row>
    <row r="77" spans="1:17" x14ac:dyDescent="0.2">
      <c r="B77" s="4" t="s">
        <v>23</v>
      </c>
      <c r="C77" s="4"/>
      <c r="D77" s="6">
        <v>-5</v>
      </c>
      <c r="E77" s="63"/>
      <c r="F77" s="63"/>
      <c r="G77" s="46">
        <v>0</v>
      </c>
      <c r="H77" s="46">
        <v>0</v>
      </c>
      <c r="I77" s="46">
        <v>-1</v>
      </c>
      <c r="J77" s="46"/>
      <c r="K77" s="46">
        <v>0</v>
      </c>
      <c r="L77" s="46">
        <v>0</v>
      </c>
      <c r="M77" s="46">
        <v>0</v>
      </c>
      <c r="N77" s="46">
        <v>-1</v>
      </c>
      <c r="O77" s="46">
        <v>0</v>
      </c>
      <c r="P77" s="46">
        <v>0</v>
      </c>
      <c r="Q77" s="46">
        <v>0</v>
      </c>
    </row>
    <row r="78" spans="1:17" x14ac:dyDescent="0.2">
      <c r="B78" s="4" t="s">
        <v>22</v>
      </c>
      <c r="C78" s="4"/>
      <c r="D78" s="6">
        <v>-10</v>
      </c>
      <c r="E78" s="64"/>
      <c r="F78" s="64"/>
      <c r="G78" s="47"/>
      <c r="H78" s="47">
        <v>0</v>
      </c>
      <c r="I78" s="47">
        <v>0</v>
      </c>
      <c r="J78" s="47"/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</row>
    <row r="79" spans="1:17" ht="13.5" thickBot="1" x14ac:dyDescent="0.25">
      <c r="B79" s="4"/>
      <c r="C79" s="4"/>
      <c r="D79" s="7"/>
      <c r="E79" s="65"/>
      <c r="F79" s="65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ht="13.5" thickBot="1" x14ac:dyDescent="0.25">
      <c r="B80" s="143" t="s">
        <v>13</v>
      </c>
      <c r="C80" s="143"/>
      <c r="D80" s="143"/>
      <c r="E80" s="58">
        <f>MEDIAN(G80:Q80)</f>
        <v>1.5</v>
      </c>
      <c r="F80" s="58">
        <f>AVERAGE(G80:Q80)</f>
        <v>1.5454545454545454</v>
      </c>
      <c r="G80" s="49">
        <f t="shared" ref="G80:Q80" si="8">SUM(G74:G79)</f>
        <v>1.5</v>
      </c>
      <c r="H80" s="49">
        <f t="shared" si="8"/>
        <v>2.5</v>
      </c>
      <c r="I80" s="49">
        <f t="shared" si="8"/>
        <v>0.5</v>
      </c>
      <c r="J80" s="49">
        <f t="shared" si="8"/>
        <v>1</v>
      </c>
      <c r="K80" s="49">
        <f t="shared" si="8"/>
        <v>0.5</v>
      </c>
      <c r="L80" s="49">
        <f t="shared" si="8"/>
        <v>1</v>
      </c>
      <c r="M80" s="49">
        <f t="shared" si="8"/>
        <v>1</v>
      </c>
      <c r="N80" s="49">
        <f t="shared" si="8"/>
        <v>2</v>
      </c>
      <c r="O80" s="49">
        <f t="shared" si="8"/>
        <v>1.5</v>
      </c>
      <c r="P80" s="49">
        <f t="shared" si="8"/>
        <v>3</v>
      </c>
      <c r="Q80" s="49">
        <f t="shared" si="8"/>
        <v>2.5</v>
      </c>
    </row>
    <row r="81" spans="4:6" s="1" customFormat="1" x14ac:dyDescent="0.2">
      <c r="D81" s="25">
        <f>AVERAGE(D74:D79)</f>
        <v>-2.4</v>
      </c>
      <c r="E81" s="60"/>
      <c r="F81" s="60"/>
    </row>
    <row r="82" spans="4:6" s="1" customFormat="1" x14ac:dyDescent="0.2">
      <c r="D82" s="2"/>
      <c r="E82" s="60"/>
      <c r="F82" s="60"/>
    </row>
    <row r="83" spans="4:6" s="1" customFormat="1" x14ac:dyDescent="0.2">
      <c r="D83" s="2"/>
      <c r="E83" s="60"/>
      <c r="F83" s="60"/>
    </row>
    <row r="84" spans="4:6" s="1" customFormat="1" x14ac:dyDescent="0.2">
      <c r="D84" s="2"/>
      <c r="E84" s="60"/>
      <c r="F84" s="60"/>
    </row>
  </sheetData>
  <mergeCells count="8">
    <mergeCell ref="B80:D80"/>
    <mergeCell ref="S7:T7"/>
    <mergeCell ref="B13:D13"/>
    <mergeCell ref="B24:D24"/>
    <mergeCell ref="B35:D35"/>
    <mergeCell ref="B46:D46"/>
    <mergeCell ref="B57:D57"/>
    <mergeCell ref="B68:D68"/>
  </mergeCells>
  <conditionalFormatting sqref="G14:I14 K14:Q14">
    <cfRule type="top10" dxfId="127" priority="7" stopIfTrue="1" percent="1" bottom="1" rank="33"/>
    <cfRule type="top10" dxfId="126" priority="8" stopIfTrue="1" percent="1" rank="33"/>
  </conditionalFormatting>
  <conditionalFormatting sqref="G13:I13 K13:Q13">
    <cfRule type="top10" dxfId="125" priority="9" stopIfTrue="1" percent="1" bottom="1" rank="33"/>
    <cfRule type="top10" dxfId="124" priority="10" stopIfTrue="1" percent="1" rank="33"/>
  </conditionalFormatting>
  <conditionalFormatting sqref="G24:I24 K24:Q24">
    <cfRule type="top10" dxfId="123" priority="11" stopIfTrue="1" percent="1" bottom="1" rank="33"/>
    <cfRule type="top10" dxfId="122" priority="12" stopIfTrue="1" percent="1" rank="33"/>
  </conditionalFormatting>
  <conditionalFormatting sqref="G35:I35 K35:Q35">
    <cfRule type="top10" dxfId="121" priority="13" stopIfTrue="1" percent="1" bottom="1" rank="33"/>
    <cfRule type="top10" dxfId="120" priority="14" stopIfTrue="1" percent="1" rank="33"/>
  </conditionalFormatting>
  <conditionalFormatting sqref="G46:I46 K46:Q46">
    <cfRule type="top10" dxfId="119" priority="15" stopIfTrue="1" percent="1" bottom="1" rank="33"/>
    <cfRule type="top10" dxfId="118" priority="16" stopIfTrue="1" percent="1" rank="33"/>
  </conditionalFormatting>
  <conditionalFormatting sqref="G3:I3 K3:Q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8:I68 K68:Q68">
    <cfRule type="top10" dxfId="117" priority="5" stopIfTrue="1" percent="1" bottom="1" rank="33"/>
    <cfRule type="top10" dxfId="116" priority="6" stopIfTrue="1" percent="1" rank="33"/>
  </conditionalFormatting>
  <conditionalFormatting sqref="G57:I57 K57:Q57">
    <cfRule type="top10" dxfId="115" priority="3" stopIfTrue="1" percent="1" bottom="1" rank="33"/>
    <cfRule type="top10" dxfId="114" priority="4" stopIfTrue="1" percent="1" rank="33"/>
  </conditionalFormatting>
  <conditionalFormatting sqref="G80:I80 K80:Q80">
    <cfRule type="top10" dxfId="113" priority="1" stopIfTrue="1" percent="1" bottom="1" rank="33"/>
    <cfRule type="top10" dxfId="112" priority="2" stopIfTrue="1" percent="1" rank="33"/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Scoring Summary</vt:lpstr>
      <vt:lpstr>FINAL Problem Scoring</vt:lpstr>
      <vt:lpstr>RFI</vt:lpstr>
      <vt:lpstr>Oral - Rubric</vt:lpstr>
      <vt:lpstr>Oral Schedule</vt:lpstr>
      <vt:lpstr>ASU</vt:lpstr>
      <vt:lpstr>BYU - Idaho</vt:lpstr>
      <vt:lpstr>Cal Poly - Pomona</vt:lpstr>
      <vt:lpstr>CSU - LB</vt:lpstr>
      <vt:lpstr>Cal Poly - SLO</vt:lpstr>
      <vt:lpstr>Colorado St.</vt:lpstr>
      <vt:lpstr>CSU - Fresno</vt:lpstr>
      <vt:lpstr>U of Florida</vt:lpstr>
      <vt:lpstr>UNM</vt:lpstr>
      <vt:lpstr>U of W</vt:lpstr>
      <vt:lpstr>Va Tech</vt:lpstr>
      <vt:lpstr>Bonus</vt:lpstr>
      <vt:lpstr>'Scoring Summary'!Print_Area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SkanskaUSA</dc:creator>
  <cp:lastModifiedBy>Skanska</cp:lastModifiedBy>
  <cp:lastPrinted>2014-01-29T21:45:09Z</cp:lastPrinted>
  <dcterms:created xsi:type="dcterms:W3CDTF">2007-01-07T18:11:50Z</dcterms:created>
  <dcterms:modified xsi:type="dcterms:W3CDTF">2014-01-29T21:48:15Z</dcterms:modified>
</cp:coreProperties>
</file>