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Shared\PERSONNEL FILES\LDunk\ASC PROBLEMS\2024 (MC)\4. OFCI Equipment\Change Estimates\BETA MCE 002 - Heat Pump Impacts\"/>
    </mc:Choice>
  </mc:AlternateContent>
  <xr:revisionPtr revIDLastSave="0" documentId="13_ncr:1_{249C5905-03EA-46EE-B455-3F39D30A7048}" xr6:coauthVersionLast="47" xr6:coauthVersionMax="47" xr10:uidLastSave="{00000000-0000-0000-0000-000000000000}"/>
  <bookViews>
    <workbookView xWindow="0" yWindow="0" windowWidth="11520" windowHeight="12360" firstSheet="1" activeTab="1" xr2:uid="{E6CAF55B-075A-4215-BFC0-24F9AD7E5DD5}"/>
  </bookViews>
  <sheets>
    <sheet name="Cover" sheetId="1" r:id="rId1"/>
    <sheet name="Recap" sheetId="2" r:id="rId2"/>
    <sheet name="Takeoff" sheetId="3" r:id="rId3"/>
    <sheet name="Rentals" sheetId="4" r:id="rId4"/>
    <sheet name="Labor Rates" sheetId="5" r:id="rId5"/>
  </sheets>
  <externalReferences>
    <externalReference r:id="rId6"/>
  </externalReferences>
  <definedNames>
    <definedName name="Det_Mgr_OT">[1]Setup!$D$75</definedName>
    <definedName name="Det_Mgr_ST">[1]Setup!$C$75</definedName>
    <definedName name="Detlr_OT">[1]Setup!$D$76</definedName>
    <definedName name="Detlr_ST">[1]Setup!$C$76</definedName>
    <definedName name="Eng_OT">[1]Setup!$D$71</definedName>
    <definedName name="Eng_ST">[1]Setup!$C$71</definedName>
    <definedName name="Estim_OT">[1]Setup!$D$83</definedName>
    <definedName name="Estim_ST">[1]Setup!$C$83</definedName>
    <definedName name="GF_ST">[1]Setup!$C$52</definedName>
    <definedName name="Markup_Labor">[1]Setup!$C$24</definedName>
    <definedName name="Markup_Material">[1]Setup!$C$23</definedName>
    <definedName name="Material_Tax">Recap!$I$221</definedName>
    <definedName name="Modeler_OT">[1]Setup!$D$77</definedName>
    <definedName name="Modeler_ST">[1]Setup!$C$77</definedName>
    <definedName name="PE_DT">[1]Setup!$E$74</definedName>
    <definedName name="PE_OT">[1]Setup!$D$74</definedName>
    <definedName name="PE_ST">[1]Setup!$C$74</definedName>
    <definedName name="PM_OT">[1]Setup!$D$73</definedName>
    <definedName name="PM_ST">[1]Setup!$C$73</definedName>
    <definedName name="_xlnm.Print_Area" localSheetId="0">Cover!$A$1:$M$46</definedName>
    <definedName name="Purch_OT">[1]Setup!$D$81</definedName>
    <definedName name="Purch_ST">[1]Setup!$C$81</definedName>
    <definedName name="Px_OT">[1]Setup!$D$72</definedName>
    <definedName name="Px_ST">[1]Setup!$C$72</definedName>
    <definedName name="QC_OT">[1]Setup!$D$80</definedName>
    <definedName name="QC_ST">[1]Setup!$C$80</definedName>
    <definedName name="Rate_Bond">Recap!$H$227</definedName>
    <definedName name="Safety_OT">[1]Setup!$D$79</definedName>
    <definedName name="Safety_ST">[1]Setup!$C$79</definedName>
    <definedName name="sales_tax">[1]Setup!$C$22</definedName>
    <definedName name="Sched_OT">[1]Setup!$D$82</definedName>
    <definedName name="Sched_ST">[1]Setup!$C$82</definedName>
    <definedName name="Submarkup">[1]Setup!$C$25</definedName>
    <definedName name="Super_OT">[1]Setup!$D$78</definedName>
    <definedName name="Super_ST">[1]Setup!$C$78</definedName>
    <definedName name="Total_Bond">Recap!$I$227</definedName>
    <definedName name="Total_Excavation">Recap!$I$216</definedName>
    <definedName name="Total_HVACEq">Recap!$I$19</definedName>
    <definedName name="Total_Labor">SUBTOTAL(9,Recap!$G$25:$G$166)</definedName>
    <definedName name="Total_OHFee_Labor">Recap!$I$225</definedName>
    <definedName name="Total_OHFee_Material">Recap!$I$224</definedName>
    <definedName name="Total_PlumbingEQ">Recap!#REF!</definedName>
    <definedName name="Total_PlumbingFix">Recap!#REF!</definedName>
    <definedName name="Total_ProcessEQ">Recap!$I$12</definedName>
    <definedName name="Total_Subcontracts">Recap!$I$197</definedName>
    <definedName name="Total_SubOHFee">Recap!$I$223</definedName>
    <definedName name="Total_Subtotal">Recap!$I$222</definedName>
    <definedName name="Total_Warranty">Recap!$I$226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I29" i="2"/>
  <c r="C35" i="2"/>
  <c r="C29" i="2"/>
  <c r="E28" i="4"/>
  <c r="F125" i="3"/>
  <c r="I42" i="2"/>
  <c r="I41" i="2"/>
  <c r="I40" i="2"/>
  <c r="G76" i="3" l="1"/>
  <c r="G74" i="3"/>
  <c r="G72" i="3"/>
  <c r="G79" i="3"/>
  <c r="H42" i="3"/>
  <c r="G42" i="3"/>
  <c r="H41" i="3"/>
  <c r="G41" i="3"/>
  <c r="H66" i="3"/>
  <c r="G66" i="3"/>
  <c r="H67" i="3"/>
  <c r="G67" i="3"/>
  <c r="H68" i="3"/>
  <c r="G68" i="3"/>
  <c r="H63" i="3"/>
  <c r="G63" i="3"/>
  <c r="H62" i="3"/>
  <c r="G62" i="3"/>
  <c r="H61" i="3"/>
  <c r="G61" i="3"/>
  <c r="H74" i="3"/>
  <c r="H73" i="3"/>
  <c r="G73" i="3"/>
  <c r="H76" i="3"/>
  <c r="H75" i="3"/>
  <c r="G75" i="3"/>
  <c r="H77" i="3"/>
  <c r="G77" i="3"/>
  <c r="H78" i="3"/>
  <c r="G78" i="3"/>
  <c r="H79" i="3"/>
  <c r="H72" i="3"/>
  <c r="H71" i="3"/>
  <c r="G71" i="3"/>
  <c r="H37" i="3"/>
  <c r="G37" i="3"/>
  <c r="H54" i="3"/>
  <c r="G54" i="3"/>
  <c r="H17" i="3"/>
  <c r="G17" i="3"/>
  <c r="H34" i="3"/>
  <c r="E39" i="3"/>
  <c r="G39" i="3" s="1"/>
  <c r="E38" i="3"/>
  <c r="G38" i="3" s="1"/>
  <c r="E36" i="3"/>
  <c r="G36" i="3" s="1"/>
  <c r="E35" i="3"/>
  <c r="G35" i="3" s="1"/>
  <c r="E34" i="3"/>
  <c r="G34" i="3" s="1"/>
  <c r="H11" i="3"/>
  <c r="G11" i="3"/>
  <c r="H10" i="3"/>
  <c r="G10" i="3"/>
  <c r="H201" i="3"/>
  <c r="G201" i="3"/>
  <c r="H200" i="3"/>
  <c r="G200" i="3"/>
  <c r="H199" i="3"/>
  <c r="G199" i="3"/>
  <c r="H198" i="3"/>
  <c r="G198" i="3"/>
  <c r="H197" i="3"/>
  <c r="G197" i="3"/>
  <c r="H196" i="3"/>
  <c r="G196" i="3"/>
  <c r="H195" i="3"/>
  <c r="G195" i="3"/>
  <c r="H194" i="3"/>
  <c r="G194" i="3"/>
  <c r="H193" i="3"/>
  <c r="G193" i="3"/>
  <c r="H192" i="3"/>
  <c r="G192" i="3"/>
  <c r="H191" i="3"/>
  <c r="G191" i="3"/>
  <c r="H190" i="3"/>
  <c r="G190" i="3"/>
  <c r="H189" i="3"/>
  <c r="G189" i="3"/>
  <c r="H188" i="3"/>
  <c r="G188" i="3"/>
  <c r="H187" i="3"/>
  <c r="G187" i="3"/>
  <c r="H186" i="3"/>
  <c r="G186" i="3"/>
  <c r="H185" i="3"/>
  <c r="G185" i="3"/>
  <c r="H184" i="3"/>
  <c r="G184" i="3"/>
  <c r="H183" i="3"/>
  <c r="G183" i="3"/>
  <c r="H182" i="3"/>
  <c r="G182" i="3"/>
  <c r="H181" i="3"/>
  <c r="G181" i="3"/>
  <c r="H180" i="3"/>
  <c r="G180" i="3"/>
  <c r="H179" i="3"/>
  <c r="G179" i="3"/>
  <c r="H178" i="3"/>
  <c r="G178" i="3"/>
  <c r="H177" i="3"/>
  <c r="G177" i="3"/>
  <c r="H176" i="3"/>
  <c r="G176" i="3"/>
  <c r="H175" i="3"/>
  <c r="G175" i="3"/>
  <c r="H174" i="3"/>
  <c r="G174" i="3"/>
  <c r="H173" i="3"/>
  <c r="G173" i="3"/>
  <c r="H172" i="3"/>
  <c r="G172" i="3"/>
  <c r="H171" i="3"/>
  <c r="G171" i="3"/>
  <c r="H170" i="3"/>
  <c r="G170" i="3"/>
  <c r="H169" i="3"/>
  <c r="G169" i="3"/>
  <c r="H168" i="3"/>
  <c r="G168" i="3"/>
  <c r="H167" i="3"/>
  <c r="G167" i="3"/>
  <c r="H166" i="3"/>
  <c r="G166" i="3"/>
  <c r="H165" i="3"/>
  <c r="G165" i="3"/>
  <c r="H164" i="3"/>
  <c r="G164" i="3"/>
  <c r="H163" i="3"/>
  <c r="G163" i="3"/>
  <c r="H162" i="3"/>
  <c r="G162" i="3"/>
  <c r="H161" i="3"/>
  <c r="G161" i="3"/>
  <c r="H160" i="3"/>
  <c r="G160" i="3"/>
  <c r="H159" i="3"/>
  <c r="G159" i="3"/>
  <c r="H158" i="3"/>
  <c r="G158" i="3"/>
  <c r="H157" i="3"/>
  <c r="G157" i="3"/>
  <c r="H156" i="3"/>
  <c r="G156" i="3"/>
  <c r="H155" i="3"/>
  <c r="G155" i="3"/>
  <c r="H154" i="3"/>
  <c r="G154" i="3"/>
  <c r="H153" i="3"/>
  <c r="G153" i="3"/>
  <c r="H152" i="3"/>
  <c r="G152" i="3"/>
  <c r="H151" i="3"/>
  <c r="G151" i="3"/>
  <c r="H150" i="3"/>
  <c r="G150" i="3"/>
  <c r="H149" i="3"/>
  <c r="G149" i="3"/>
  <c r="H148" i="3"/>
  <c r="G148" i="3"/>
  <c r="H147" i="3"/>
  <c r="G147" i="3"/>
  <c r="H146" i="3"/>
  <c r="G146" i="3"/>
  <c r="H145" i="3"/>
  <c r="G145" i="3"/>
  <c r="H144" i="3"/>
  <c r="G144" i="3"/>
  <c r="H143" i="3"/>
  <c r="G143" i="3"/>
  <c r="H142" i="3"/>
  <c r="G142" i="3"/>
  <c r="H141" i="3"/>
  <c r="G141" i="3"/>
  <c r="H140" i="3"/>
  <c r="G140" i="3"/>
  <c r="H139" i="3"/>
  <c r="G139" i="3"/>
  <c r="H138" i="3"/>
  <c r="G138" i="3"/>
  <c r="H137" i="3"/>
  <c r="G137" i="3"/>
  <c r="H136" i="3"/>
  <c r="G136" i="3"/>
  <c r="H135" i="3"/>
  <c r="G135" i="3"/>
  <c r="H134" i="3"/>
  <c r="G134" i="3"/>
  <c r="H133" i="3"/>
  <c r="G133" i="3"/>
  <c r="H132" i="3"/>
  <c r="G132" i="3"/>
  <c r="H131" i="3"/>
  <c r="G131" i="3"/>
  <c r="H130" i="3"/>
  <c r="G130" i="3"/>
  <c r="H129" i="3"/>
  <c r="G129" i="3"/>
  <c r="H128" i="3"/>
  <c r="G128" i="3"/>
  <c r="H127" i="3"/>
  <c r="G127" i="3"/>
  <c r="H126" i="3"/>
  <c r="G126" i="3"/>
  <c r="H125" i="3"/>
  <c r="G125" i="3"/>
  <c r="H33" i="3"/>
  <c r="G33" i="3"/>
  <c r="H32" i="3"/>
  <c r="G32" i="3"/>
  <c r="H9" i="3"/>
  <c r="G9" i="3"/>
  <c r="H8" i="3"/>
  <c r="G8" i="3"/>
  <c r="H7" i="3"/>
  <c r="G7" i="3"/>
  <c r="H202" i="3"/>
  <c r="G202" i="3"/>
  <c r="H124" i="3"/>
  <c r="G124" i="3"/>
  <c r="H123" i="3"/>
  <c r="G123" i="3"/>
  <c r="H122" i="3"/>
  <c r="G122" i="3"/>
  <c r="H121" i="3"/>
  <c r="G121" i="3"/>
  <c r="H120" i="3"/>
  <c r="G120" i="3"/>
  <c r="H119" i="3"/>
  <c r="G119" i="3"/>
  <c r="H118" i="3"/>
  <c r="G118" i="3"/>
  <c r="H117" i="3"/>
  <c r="G117" i="3"/>
  <c r="H113" i="3"/>
  <c r="G113" i="3"/>
  <c r="H103" i="3"/>
  <c r="G103" i="3"/>
  <c r="H102" i="3"/>
  <c r="G102" i="3"/>
  <c r="H101" i="3"/>
  <c r="G101" i="3"/>
  <c r="H100" i="3"/>
  <c r="G100" i="3"/>
  <c r="H88" i="3"/>
  <c r="G88" i="3"/>
  <c r="H87" i="3"/>
  <c r="G87" i="3"/>
  <c r="H86" i="3"/>
  <c r="G86" i="3"/>
  <c r="H85" i="3"/>
  <c r="G85" i="3"/>
  <c r="H70" i="3"/>
  <c r="G70" i="3"/>
  <c r="H69" i="3"/>
  <c r="G69" i="3"/>
  <c r="H65" i="3"/>
  <c r="G65" i="3"/>
  <c r="H64" i="3"/>
  <c r="G64" i="3"/>
  <c r="H40" i="3"/>
  <c r="G40" i="3"/>
  <c r="H39" i="3"/>
  <c r="H38" i="3"/>
  <c r="H36" i="3"/>
  <c r="H35" i="3"/>
  <c r="H217" i="3"/>
  <c r="G217" i="3"/>
  <c r="H216" i="3"/>
  <c r="G216" i="3"/>
  <c r="H215" i="3"/>
  <c r="G215" i="3"/>
  <c r="H214" i="3"/>
  <c r="G214" i="3"/>
  <c r="H213" i="3"/>
  <c r="G213" i="3"/>
  <c r="H212" i="3"/>
  <c r="G212" i="3"/>
  <c r="H211" i="3"/>
  <c r="G211" i="3"/>
  <c r="H210" i="3"/>
  <c r="G210" i="3"/>
  <c r="H209" i="3"/>
  <c r="G209" i="3"/>
  <c r="H208" i="3"/>
  <c r="G208" i="3"/>
  <c r="H207" i="3"/>
  <c r="G207" i="3"/>
  <c r="H206" i="3"/>
  <c r="G206" i="3"/>
  <c r="H205" i="3"/>
  <c r="G205" i="3"/>
  <c r="H204" i="3"/>
  <c r="G204" i="3"/>
  <c r="H203" i="3"/>
  <c r="G203" i="3"/>
  <c r="H116" i="3"/>
  <c r="G116" i="3"/>
  <c r="H115" i="3"/>
  <c r="G115" i="3"/>
  <c r="H114" i="3"/>
  <c r="G114" i="3"/>
  <c r="H235" i="3"/>
  <c r="G235" i="3"/>
  <c r="H234" i="3"/>
  <c r="G234" i="3"/>
  <c r="H233" i="3"/>
  <c r="G233" i="3"/>
  <c r="H232" i="3"/>
  <c r="G232" i="3"/>
  <c r="H231" i="3"/>
  <c r="G231" i="3"/>
  <c r="H230" i="3"/>
  <c r="G230" i="3"/>
  <c r="H229" i="3"/>
  <c r="G229" i="3"/>
  <c r="H228" i="3"/>
  <c r="G228" i="3"/>
  <c r="H227" i="3"/>
  <c r="G227" i="3"/>
  <c r="H226" i="3"/>
  <c r="G226" i="3"/>
  <c r="H225" i="3"/>
  <c r="G225" i="3"/>
  <c r="H224" i="3"/>
  <c r="G224" i="3"/>
  <c r="H223" i="3"/>
  <c r="G223" i="3"/>
  <c r="H222" i="3"/>
  <c r="G222" i="3"/>
  <c r="H221" i="3"/>
  <c r="G221" i="3"/>
  <c r="H220" i="3"/>
  <c r="G220" i="3"/>
  <c r="H219" i="3"/>
  <c r="G219" i="3"/>
  <c r="H218" i="3"/>
  <c r="G218" i="3"/>
  <c r="H241" i="3"/>
  <c r="G241" i="3"/>
  <c r="H240" i="3"/>
  <c r="G240" i="3"/>
  <c r="H239" i="3"/>
  <c r="G239" i="3"/>
  <c r="H238" i="3"/>
  <c r="G238" i="3"/>
  <c r="H237" i="3"/>
  <c r="G237" i="3"/>
  <c r="H236" i="3"/>
  <c r="G236" i="3"/>
  <c r="H247" i="3"/>
  <c r="G247" i="3"/>
  <c r="H246" i="3"/>
  <c r="G246" i="3"/>
  <c r="H245" i="3"/>
  <c r="G245" i="3"/>
  <c r="H244" i="3"/>
  <c r="G244" i="3"/>
  <c r="H243" i="3"/>
  <c r="G243" i="3"/>
  <c r="H242" i="3"/>
  <c r="G242" i="3"/>
  <c r="H107" i="3"/>
  <c r="G107" i="3"/>
  <c r="H106" i="3"/>
  <c r="G106" i="3"/>
  <c r="H57" i="3"/>
  <c r="G57" i="3"/>
  <c r="H56" i="3"/>
  <c r="G56" i="3"/>
  <c r="H52" i="3"/>
  <c r="G52" i="3"/>
  <c r="H53" i="3"/>
  <c r="G53" i="3"/>
  <c r="H47" i="3"/>
  <c r="G47" i="3"/>
  <c r="H45" i="3"/>
  <c r="G45" i="3"/>
  <c r="H30" i="3"/>
  <c r="G30" i="3"/>
  <c r="H26" i="3"/>
  <c r="G26" i="3"/>
  <c r="H15" i="3"/>
  <c r="G15" i="3"/>
  <c r="H14" i="3"/>
  <c r="G14" i="3"/>
  <c r="H5" i="3"/>
  <c r="G5" i="3"/>
  <c r="I22" i="2"/>
  <c r="I23" i="2"/>
  <c r="I15" i="2"/>
  <c r="H5" i="2"/>
  <c r="H6" i="2"/>
  <c r="H7" i="2"/>
  <c r="H8" i="2"/>
  <c r="H9" i="2"/>
  <c r="I9" i="2" s="1"/>
  <c r="H10" i="2"/>
  <c r="I5" i="2"/>
  <c r="I6" i="2"/>
  <c r="I7" i="2"/>
  <c r="I8" i="2"/>
  <c r="H4" i="2"/>
  <c r="E38" i="2"/>
  <c r="E30" i="2"/>
  <c r="E19" i="2"/>
  <c r="I24" i="2"/>
  <c r="H21" i="3"/>
  <c r="G21" i="3"/>
  <c r="H108" i="3"/>
  <c r="G108" i="3"/>
  <c r="I60" i="2"/>
  <c r="F30" i="2"/>
  <c r="I16" i="2"/>
  <c r="I14" i="2"/>
  <c r="I13" i="2"/>
  <c r="I17" i="2" s="1"/>
  <c r="G248" i="3"/>
  <c r="H18" i="2"/>
  <c r="I18" i="2" s="1"/>
  <c r="G34" i="2"/>
  <c r="I34" i="2" s="1"/>
  <c r="G35" i="2"/>
  <c r="I35" i="2" s="1"/>
  <c r="G36" i="2"/>
  <c r="I36" i="2" s="1"/>
  <c r="G37" i="2"/>
  <c r="I37" i="2" s="1"/>
  <c r="G33" i="2"/>
  <c r="I33" i="2" s="1"/>
  <c r="G32" i="2"/>
  <c r="I32" i="2" s="1"/>
  <c r="I38" i="2" l="1"/>
  <c r="N7" i="5"/>
  <c r="L7" i="5"/>
  <c r="J7" i="5"/>
  <c r="G24" i="2" s="1"/>
  <c r="H7" i="5"/>
  <c r="G23" i="2" s="1"/>
  <c r="F7" i="5"/>
  <c r="G22" i="2" s="1"/>
  <c r="D7" i="5"/>
  <c r="G21" i="2" s="1"/>
  <c r="I50" i="4" l="1"/>
  <c r="I51" i="4"/>
  <c r="I52" i="4"/>
  <c r="I53" i="4"/>
  <c r="I54" i="4"/>
  <c r="I55" i="4"/>
  <c r="I49" i="4"/>
  <c r="I46" i="4"/>
  <c r="I47" i="4"/>
  <c r="I45" i="4"/>
  <c r="I17" i="4"/>
  <c r="I19" i="4"/>
  <c r="I20" i="4"/>
  <c r="I21" i="4"/>
  <c r="I22" i="4"/>
  <c r="I23" i="4"/>
  <c r="I24" i="4"/>
  <c r="I25" i="4"/>
  <c r="I26" i="4"/>
  <c r="I27" i="4"/>
  <c r="I28" i="4"/>
  <c r="I29" i="4"/>
  <c r="I30" i="4"/>
  <c r="I31" i="4"/>
  <c r="I32" i="4"/>
  <c r="I33" i="4"/>
  <c r="I34" i="4"/>
  <c r="I35" i="4"/>
  <c r="I36" i="4"/>
  <c r="I37" i="4"/>
  <c r="I38" i="4"/>
  <c r="I39" i="4"/>
  <c r="I40" i="4"/>
  <c r="I41" i="4"/>
  <c r="I42" i="4"/>
  <c r="I43" i="4"/>
  <c r="I16" i="4"/>
  <c r="I11" i="4"/>
  <c r="I12" i="4"/>
  <c r="I13" i="4"/>
  <c r="I14" i="4"/>
  <c r="I10" i="4"/>
  <c r="B6" i="4"/>
  <c r="B5" i="4"/>
  <c r="B3" i="4"/>
  <c r="H46" i="3"/>
  <c r="G46" i="3"/>
  <c r="H44" i="3"/>
  <c r="G44" i="3"/>
  <c r="H43" i="3"/>
  <c r="G43" i="3"/>
  <c r="H31" i="3"/>
  <c r="G31" i="3"/>
  <c r="H29" i="3"/>
  <c r="G29" i="3"/>
  <c r="H28" i="3"/>
  <c r="G28" i="3"/>
  <c r="H27" i="3"/>
  <c r="G27" i="3"/>
  <c r="H25" i="3"/>
  <c r="G25" i="3"/>
  <c r="H24" i="3"/>
  <c r="G24" i="3"/>
  <c r="H23" i="3"/>
  <c r="G23" i="3"/>
  <c r="H22" i="3"/>
  <c r="G22" i="3"/>
  <c r="H20" i="3"/>
  <c r="G20" i="3"/>
  <c r="H19" i="3"/>
  <c r="G19" i="3"/>
  <c r="H18" i="3"/>
  <c r="G18" i="3"/>
  <c r="H16" i="3"/>
  <c r="G16" i="3"/>
  <c r="H13" i="3"/>
  <c r="G13" i="3"/>
  <c r="H12" i="3"/>
  <c r="G12" i="3"/>
  <c r="H6" i="3"/>
  <c r="G6" i="3"/>
  <c r="H93" i="3"/>
  <c r="G93" i="3"/>
  <c r="H92" i="3"/>
  <c r="G92" i="3"/>
  <c r="H91" i="3"/>
  <c r="G91" i="3"/>
  <c r="H90" i="3"/>
  <c r="G90" i="3"/>
  <c r="H89" i="3"/>
  <c r="G89" i="3"/>
  <c r="H84" i="3"/>
  <c r="G84" i="3"/>
  <c r="H83" i="3"/>
  <c r="G83" i="3"/>
  <c r="H82" i="3"/>
  <c r="G82" i="3"/>
  <c r="H81" i="3"/>
  <c r="G81" i="3"/>
  <c r="H80" i="3"/>
  <c r="G80" i="3"/>
  <c r="H60" i="3"/>
  <c r="G60" i="3"/>
  <c r="H59" i="3"/>
  <c r="G59" i="3"/>
  <c r="H58" i="3"/>
  <c r="G58" i="3"/>
  <c r="H55" i="3"/>
  <c r="G55" i="3"/>
  <c r="H51" i="3"/>
  <c r="G51" i="3"/>
  <c r="H50" i="3"/>
  <c r="G50" i="3"/>
  <c r="H49" i="3"/>
  <c r="G49" i="3"/>
  <c r="H48" i="3"/>
  <c r="G48" i="3"/>
  <c r="H96" i="3"/>
  <c r="G96" i="3"/>
  <c r="H95" i="3"/>
  <c r="G95" i="3"/>
  <c r="H94" i="3"/>
  <c r="G94" i="3"/>
  <c r="H99" i="3"/>
  <c r="G99" i="3"/>
  <c r="H98" i="3"/>
  <c r="G98" i="3"/>
  <c r="H97" i="3"/>
  <c r="G97" i="3"/>
  <c r="H109" i="3"/>
  <c r="G109" i="3"/>
  <c r="H105" i="3"/>
  <c r="G105" i="3"/>
  <c r="H104" i="3"/>
  <c r="G104" i="3"/>
  <c r="H112" i="3"/>
  <c r="G112" i="3"/>
  <c r="H111" i="3"/>
  <c r="G111" i="3"/>
  <c r="H110" i="3"/>
  <c r="G110" i="3"/>
  <c r="H248" i="3"/>
  <c r="G249" i="3"/>
  <c r="H249" i="3"/>
  <c r="G250" i="3"/>
  <c r="H250" i="3"/>
  <c r="G251" i="3"/>
  <c r="H251" i="3"/>
  <c r="G252" i="3"/>
  <c r="H252" i="3"/>
  <c r="H4" i="3"/>
  <c r="G4" i="3"/>
  <c r="B1" i="3"/>
  <c r="H1" i="3"/>
  <c r="C38" i="2"/>
  <c r="D38" i="2"/>
  <c r="F38" i="2"/>
  <c r="D30" i="2"/>
  <c r="D19" i="2"/>
  <c r="F19" i="2"/>
  <c r="I63" i="2"/>
  <c r="I10" i="2"/>
  <c r="I4" i="2"/>
  <c r="I1" i="2"/>
  <c r="B1" i="2"/>
  <c r="B14" i="1"/>
  <c r="G253" i="3" l="1"/>
  <c r="H21" i="2" s="1"/>
  <c r="H19" i="2"/>
  <c r="H253" i="3"/>
  <c r="C21" i="2" s="1"/>
  <c r="C30" i="2" s="1"/>
  <c r="I19" i="2"/>
  <c r="I11" i="2"/>
  <c r="H25" i="2" l="1"/>
  <c r="I25" i="2" s="1"/>
  <c r="I21" i="2"/>
  <c r="H26" i="2"/>
  <c r="I26" i="2" s="1"/>
  <c r="H30" i="2" l="1"/>
  <c r="I61" i="2" l="1"/>
  <c r="C19" i="2"/>
  <c r="I18" i="4"/>
  <c r="I56" i="4" s="1"/>
  <c r="I27" i="2" s="1"/>
  <c r="I30" i="2" l="1"/>
  <c r="I64" i="2"/>
  <c r="I62" i="2" l="1"/>
  <c r="I65" i="2"/>
  <c r="I66" i="2" l="1"/>
  <c r="I67" i="2" s="1"/>
  <c r="C18" i="1" l="1"/>
</calcChain>
</file>

<file path=xl/sharedStrings.xml><?xml version="1.0" encoding="utf-8"?>
<sst xmlns="http://schemas.openxmlformats.org/spreadsheetml/2006/main" count="472" uniqueCount="317">
  <si>
    <t>Attention:</t>
  </si>
  <si>
    <t>Reference:</t>
  </si>
  <si>
    <t>Subject:</t>
  </si>
  <si>
    <t xml:space="preserve"> Rev. 0</t>
  </si>
  <si>
    <t/>
  </si>
  <si>
    <t>Dear</t>
  </si>
  <si>
    <t>We are in receipt of the above subject document and herein notify you of our cost impact.  Our cost estimate to complete this work is:</t>
  </si>
  <si>
    <t>Lump Sum Proposal</t>
  </si>
  <si>
    <t>Exclusions:</t>
  </si>
  <si>
    <t>Sincerely,</t>
  </si>
  <si>
    <t>MURRAY COMPANY</t>
  </si>
  <si>
    <t>Project Manager</t>
  </si>
  <si>
    <t>Top Pick Contracting</t>
  </si>
  <si>
    <t>110 Elite Road</t>
  </si>
  <si>
    <t>Only the Best, CA 67899</t>
  </si>
  <si>
    <t>Chloe Taylor</t>
  </si>
  <si>
    <t>Please issue the appropriate change order for this amount to our contract.</t>
  </si>
  <si>
    <t>2090 Farallon Drive • San Leandro, CA 94577 • Ph 510.962.9459 • www.murraycompany.com • CA Lic. #162382</t>
  </si>
  <si>
    <t>Design Build • Biopharmaceutical • Semiconductor • Underground Utilities • Industrial • Plumbing &amp; HVAC • Healthcare</t>
  </si>
  <si>
    <t xml:space="preserve">We have attached a copy of the cost estimate backup for your review.    This proposal is valid for 30 days after which time it is subject to reevaluation.  </t>
  </si>
  <si>
    <t>EXCLUSIONS</t>
  </si>
  <si>
    <t>All Exclusions in accordance with original contract</t>
  </si>
  <si>
    <t xml:space="preserve">Indirect impacts such as: weather delays/out of sequence work/trade stacking/ripple effect/restricted access. </t>
  </si>
  <si>
    <t>3rd Party QAQC</t>
  </si>
  <si>
    <t>Analytical Testing</t>
  </si>
  <si>
    <t>Any scope not specifically listed within above inclusions.</t>
  </si>
  <si>
    <t>Architectural Cutting/Patching</t>
  </si>
  <si>
    <t>Architectural sheet metal, including flashing, counter flashing and louvers</t>
  </si>
  <si>
    <t>Auxiliary structural steel</t>
  </si>
  <si>
    <t>BIM Modeling or Clash Coordination</t>
  </si>
  <si>
    <t>Boiler flues</t>
  </si>
  <si>
    <t>Bolts and Gaskets for installation</t>
  </si>
  <si>
    <t>Bonds</t>
  </si>
  <si>
    <t>Central Debris Facilities and Debris Boxes</t>
  </si>
  <si>
    <t>Composite Cleanup</t>
  </si>
  <si>
    <t>Concrete cutting and/or pour back</t>
  </si>
  <si>
    <t>Consequential or Liquidated Damages</t>
  </si>
  <si>
    <t>Controls, Control Wiring and Devices</t>
  </si>
  <si>
    <t>Coring</t>
  </si>
  <si>
    <t xml:space="preserve">Costs for storage of owner furnished equipment  </t>
  </si>
  <si>
    <t>Cranes and Rigging</t>
  </si>
  <si>
    <t>Cross connection testing</t>
  </si>
  <si>
    <t>Cutting and patching of the building</t>
  </si>
  <si>
    <t>Dedicated QAQC Manager/Administrator</t>
  </si>
  <si>
    <t>Design, materials, and fabrication of seismic restraints for equipment provided by others</t>
  </si>
  <si>
    <t>Dewatering</t>
  </si>
  <si>
    <t>Disconnects and motor starters</t>
  </si>
  <si>
    <t>Dishwashers</t>
  </si>
  <si>
    <t>Dust control, containment or HEPA</t>
  </si>
  <si>
    <t>Electrical power</t>
  </si>
  <si>
    <t>Electrical Wiring, Conduit</t>
  </si>
  <si>
    <t>Engineering</t>
  </si>
  <si>
    <t>Detailing and spool drawings</t>
  </si>
  <si>
    <t>Equipment Startup and Assistance</t>
  </si>
  <si>
    <t>Escalation</t>
  </si>
  <si>
    <t>Evacuation, charging &amp; startup of refrigerant systems</t>
  </si>
  <si>
    <t>Excavation and site work</t>
  </si>
  <si>
    <t>Factory source inspections</t>
  </si>
  <si>
    <t>Fire protection</t>
  </si>
  <si>
    <t>Furnishing of Gas Manifolds for bulk systems</t>
  </si>
  <si>
    <t>Hazardous Material Abatement</t>
  </si>
  <si>
    <t>Heat tracing and power for heat tracing</t>
  </si>
  <si>
    <t>Hot Taps or Line Freezes</t>
  </si>
  <si>
    <t>Inspector Costs</t>
  </si>
  <si>
    <t>Installation</t>
  </si>
  <si>
    <t>Installation of access doors</t>
  </si>
  <si>
    <t xml:space="preserve">Instrumentation and controls </t>
  </si>
  <si>
    <t>Insulation of owner provided equipment</t>
  </si>
  <si>
    <t>Insurance - General Liability</t>
  </si>
  <si>
    <t>Insurance - Worker's Compensation</t>
  </si>
  <si>
    <t>Labor for pre-commissioning and commissioning assistance</t>
  </si>
  <si>
    <t>Low Voltage Wiring, Conduit, and Accessories</t>
  </si>
  <si>
    <t>Materials</t>
  </si>
  <si>
    <t>Meters and fees</t>
  </si>
  <si>
    <t>Mock-ups</t>
  </si>
  <si>
    <t>Monitoring and life safety systems or controls</t>
  </si>
  <si>
    <t>NDE Testing (X-ray, Hydrotesting, Welding)</t>
  </si>
  <si>
    <t>Nuts, Bolts and Gaskets</t>
  </si>
  <si>
    <t>Offsets, fittings, pipe, etc. necessary to route all systems after the MEP coordination process (we have included offsets as reasonably inferable from the contract documents)</t>
  </si>
  <si>
    <t>Pipe Insulation</t>
  </si>
  <si>
    <t>Painting; including prime, finished touch-up, and identification stencil</t>
  </si>
  <si>
    <t>Parking Fees</t>
  </si>
  <si>
    <t>Permits and Plan Check Fees</t>
  </si>
  <si>
    <t>Pipe stress analysis</t>
  </si>
  <si>
    <t>Piping below grade</t>
  </si>
  <si>
    <t>Plywood backboards</t>
  </si>
  <si>
    <t>Protection or Repair of Landscaping</t>
  </si>
  <si>
    <t>Radio equipment rental</t>
  </si>
  <si>
    <t>Refurbishing of existing equipment</t>
  </si>
  <si>
    <t>Removal or Replacement of Ceiling Tiles</t>
  </si>
  <si>
    <t>Roof cut and patch</t>
  </si>
  <si>
    <t>SBE and DVBE</t>
  </si>
  <si>
    <t>Seismic bracing or upgrade of existing systems</t>
  </si>
  <si>
    <t>Seismic calculations or anchor details for owner furnished equipment</t>
  </si>
  <si>
    <t>Setting/Anchoring of Emission benches and devices (see allowance above)</t>
  </si>
  <si>
    <t>Sewer assessments and acreage fees</t>
  </si>
  <si>
    <t>Shipping Cost</t>
  </si>
  <si>
    <t>Shower pans and enclosures</t>
  </si>
  <si>
    <t>Sleeves at Partitions</t>
  </si>
  <si>
    <t>Standby Time, Overtime, Double Time, Shift Rate</t>
  </si>
  <si>
    <t>Start-up and commissioning of owner provided equipment</t>
  </si>
  <si>
    <t>Supply of Solenoid panels or valves of any nature</t>
  </si>
  <si>
    <t>Temp Services</t>
  </si>
  <si>
    <t>Temporary Electrical, Water and Sanitary Facilities</t>
  </si>
  <si>
    <t>Testing, adjusting and balancing of air, water and steam systems</t>
  </si>
  <si>
    <t>Umbilical supports at lab benches</t>
  </si>
  <si>
    <t>Upgrade of Existing</t>
  </si>
  <si>
    <t>Variable frequency drives and motor control centers</t>
  </si>
  <si>
    <t>Warranty beyond one (1) year from beneficial occupancy</t>
  </si>
  <si>
    <t>[INPUT AS NECESSARY FROM LIST BELOW]</t>
  </si>
  <si>
    <t>We propose to:</t>
  </si>
  <si>
    <t xml:space="preserve">PROJECT NAME: </t>
  </si>
  <si>
    <t>DATE:</t>
  </si>
  <si>
    <t>PRICE EACH</t>
  </si>
  <si>
    <t xml:space="preserve">WARRANTY </t>
  </si>
  <si>
    <t>TAG</t>
  </si>
  <si>
    <t>DESCRIPTION</t>
  </si>
  <si>
    <t>QTY</t>
  </si>
  <si>
    <t>FREIGHT</t>
  </si>
  <si>
    <t>TOTAL $</t>
  </si>
  <si>
    <t xml:space="preserve">TOTAL: </t>
  </si>
  <si>
    <t>Hrs (ST)</t>
  </si>
  <si>
    <t>Hrs (OT)</t>
  </si>
  <si>
    <t>Hrs (DT)</t>
  </si>
  <si>
    <t>Material $</t>
  </si>
  <si>
    <t>Consumables</t>
  </si>
  <si>
    <t>Cartage</t>
  </si>
  <si>
    <t>Foreman</t>
  </si>
  <si>
    <t>General Foreman</t>
  </si>
  <si>
    <t>PROJECT MANAGEMENT</t>
  </si>
  <si>
    <t>Project Executive</t>
  </si>
  <si>
    <t>Project Engineer</t>
  </si>
  <si>
    <t>Superintendent</t>
  </si>
  <si>
    <t>Safety Professional</t>
  </si>
  <si>
    <t>QAQC Manager</t>
  </si>
  <si>
    <t xml:space="preserve">Project Mgmt Totals: </t>
  </si>
  <si>
    <t>SUBCONTRACTS</t>
  </si>
  <si>
    <t>Subcontract Total:</t>
  </si>
  <si>
    <t>Tax:</t>
  </si>
  <si>
    <t>Subtotal Costs:</t>
  </si>
  <si>
    <t>Subcontractor OH+Fee:</t>
  </si>
  <si>
    <t>Material/Tax Overhead + Fee:</t>
  </si>
  <si>
    <t>Labor Overhead + Fee:</t>
  </si>
  <si>
    <t>Warranty:</t>
  </si>
  <si>
    <t>Submitted Total:</t>
  </si>
  <si>
    <t>PIPING - SHOP</t>
  </si>
  <si>
    <t xml:space="preserve">Piping Shop Totals: </t>
  </si>
  <si>
    <t>PIPING - FIELD</t>
  </si>
  <si>
    <t xml:space="preserve">Piping Field Totals: </t>
  </si>
  <si>
    <t>[SCOPE]</t>
  </si>
  <si>
    <t>PRICE PER UNIT</t>
  </si>
  <si>
    <t>LABOR PER UNIT</t>
  </si>
  <si>
    <t>EXTENDED</t>
  </si>
  <si>
    <t>SYSTEM</t>
  </si>
  <si>
    <t>SIZE</t>
  </si>
  <si>
    <t>MATERIAL PRICE</t>
  </si>
  <si>
    <t>LABOR HRS</t>
  </si>
  <si>
    <t>PIPING</t>
  </si>
  <si>
    <t>PIPING TOTALS:</t>
  </si>
  <si>
    <t>EQUIPMENT RENTAL</t>
  </si>
  <si>
    <t>Project:</t>
  </si>
  <si>
    <t xml:space="preserve"> </t>
  </si>
  <si>
    <t>Date:</t>
  </si>
  <si>
    <t>Description:</t>
  </si>
  <si>
    <t>Qty</t>
  </si>
  <si>
    <t>Hours</t>
  </si>
  <si>
    <t>Weeks</t>
  </si>
  <si>
    <t>Months</t>
  </si>
  <si>
    <t>Hourly Rate</t>
  </si>
  <si>
    <t>Weekly Rate</t>
  </si>
  <si>
    <t>Monthly Rate</t>
  </si>
  <si>
    <t>TOTAL</t>
  </si>
  <si>
    <t>VEHICLES</t>
  </si>
  <si>
    <t>Pick-up Truck  2 X 4</t>
  </si>
  <si>
    <t>Crew Tool truck 3/4 ton</t>
  </si>
  <si>
    <t>Crew Tool Truck F550</t>
  </si>
  <si>
    <t>Flat bed truck 2 ton</t>
  </si>
  <si>
    <t>UTV/Mule, Golf Cart</t>
  </si>
  <si>
    <t>LIGHT EQUIPMENT</t>
  </si>
  <si>
    <t>Roto Hammers, Kit W/ Chuck</t>
  </si>
  <si>
    <t>Band saw (porta-band)</t>
  </si>
  <si>
    <t>Circular Saw, 5 HP</t>
  </si>
  <si>
    <t>Core Drill Machine</t>
  </si>
  <si>
    <t>GPR concrete rebar</t>
  </si>
  <si>
    <t>Laser Levels</t>
  </si>
  <si>
    <t>Light tower</t>
  </si>
  <si>
    <t>Tube Squaring Machine</t>
  </si>
  <si>
    <t>Tubing Bender</t>
  </si>
  <si>
    <t>Tubing Flange Former, Sanitech</t>
  </si>
  <si>
    <t>Fusion Machine GSR FU-1200</t>
  </si>
  <si>
    <t>PEX/Propress Tool</t>
  </si>
  <si>
    <t>Weld machine, 250A, lead/stinger</t>
  </si>
  <si>
    <t>Smog Hog</t>
  </si>
  <si>
    <t>Orbital Welding Machine</t>
  </si>
  <si>
    <t>Orbital Weld Head</t>
  </si>
  <si>
    <t>Acetylene Rigs Complete</t>
  </si>
  <si>
    <t>Threading Machine/Power Vice</t>
  </si>
  <si>
    <t>Pump, Test, 150 psi</t>
  </si>
  <si>
    <t>Pump Trash, 3"-4"</t>
  </si>
  <si>
    <t>Pump, 1" electric</t>
  </si>
  <si>
    <t>Pump Flushing Skid</t>
  </si>
  <si>
    <t>Compressor, 175 cfm</t>
  </si>
  <si>
    <t>wet dry vacuum</t>
  </si>
  <si>
    <t>Roust-A-Bout Material Lift</t>
  </si>
  <si>
    <t>Scissor Lift</t>
  </si>
  <si>
    <t>Boom Lift (&lt;50' articulating)</t>
  </si>
  <si>
    <t>Generator 3500 Watt</t>
  </si>
  <si>
    <t>HEAVY EQUIPMENT</t>
  </si>
  <si>
    <t>Forklift 8K all terrain</t>
  </si>
  <si>
    <t>Forklift 5K all terrain</t>
  </si>
  <si>
    <t>Forklift 2K warehouse</t>
  </si>
  <si>
    <t>MISC</t>
  </si>
  <si>
    <t>Office trailer</t>
  </si>
  <si>
    <t>Storage container</t>
  </si>
  <si>
    <t>Movin Cool</t>
  </si>
  <si>
    <t>Description</t>
  </si>
  <si>
    <t>[PLUG]</t>
  </si>
  <si>
    <t>APPRENTICE</t>
  </si>
  <si>
    <t>JOURNEYMAN</t>
  </si>
  <si>
    <t>FOREMAN</t>
  </si>
  <si>
    <t>GENERAL FOREMAN</t>
  </si>
  <si>
    <t>STRAIGHT TIME</t>
  </si>
  <si>
    <t>OVERTIME</t>
  </si>
  <si>
    <t>DOUBLETIME</t>
  </si>
  <si>
    <t>SHIFT</t>
  </si>
  <si>
    <t>SHIFT OVERTIME</t>
  </si>
  <si>
    <t>SHIFT DOUBLETIME</t>
  </si>
  <si>
    <t>PROJECT EXECUTIVE</t>
  </si>
  <si>
    <t>PROJECT MANAGER</t>
  </si>
  <si>
    <t>PROJECT ENGINEER</t>
  </si>
  <si>
    <t>SUPERINTENDENT</t>
  </si>
  <si>
    <t>SAFETY PROFESSIONAL</t>
  </si>
  <si>
    <t>QA/QC MANAGER</t>
  </si>
  <si>
    <t>CREW MEMBERS</t>
  </si>
  <si>
    <t>CREW RATE</t>
  </si>
  <si>
    <t>LABOR RATE</t>
  </si>
  <si>
    <t>Labor Rate</t>
  </si>
  <si>
    <t>Shop General Foreman [20% of Labor]</t>
  </si>
  <si>
    <t>Fabrication Labor [Straight Time]</t>
  </si>
  <si>
    <t>Fabrication Labor [Overtime]</t>
  </si>
  <si>
    <t>Fabrication Labor [Doubletime]</t>
  </si>
  <si>
    <t>Piping System Install Labor [Straight Time]</t>
  </si>
  <si>
    <t>Piping System Install Labor [Overtime]</t>
  </si>
  <si>
    <t>Piping System Install Labor [Doubletime]</t>
  </si>
  <si>
    <t>Pipe - Cast Iron NoHub</t>
  </si>
  <si>
    <t>Pipe - Copper Type L</t>
  </si>
  <si>
    <t>1/2</t>
  </si>
  <si>
    <t>3/4</t>
  </si>
  <si>
    <t>Fitting - Cast Iron NoHub - Coupling</t>
  </si>
  <si>
    <t>Fitting - Cast Iron NoHub - 1/4 Bend Short Sweep</t>
  </si>
  <si>
    <t>Fitting - Cast Iron NoHub - 1/8 Bend</t>
  </si>
  <si>
    <t>Fitting - Cast Iron NoHub - Combination</t>
  </si>
  <si>
    <t>Fitting - Cast Iron NoHub - Combination Reducing</t>
  </si>
  <si>
    <t>Fitting - Cast Iron NoHub - Wye</t>
  </si>
  <si>
    <t>3x3x2</t>
  </si>
  <si>
    <t>4x4x2</t>
  </si>
  <si>
    <t>Fitting - Copper - 90 Deg Elbow</t>
  </si>
  <si>
    <t>Fitting - Copper - Cap</t>
  </si>
  <si>
    <t>Fitting - Copper - Coupling</t>
  </si>
  <si>
    <t>Fitting - Copper - Tee</t>
  </si>
  <si>
    <t>Fitting - Copper - Tee Reducing</t>
  </si>
  <si>
    <t>3/4x3/4x1/2</t>
  </si>
  <si>
    <t>1x1x1/2</t>
  </si>
  <si>
    <t>Specialties - Pipe ID</t>
  </si>
  <si>
    <t>VARIOUS</t>
  </si>
  <si>
    <t>Structural Attachment - Anchors</t>
  </si>
  <si>
    <t>3/8</t>
  </si>
  <si>
    <t>Supports - Bolts, Nuts, Washers</t>
  </si>
  <si>
    <t>Supports - Hanger Rod</t>
  </si>
  <si>
    <t>Specialties - Clevis Seismic Bracing</t>
  </si>
  <si>
    <t>Supports - Carbon Steel Hangers - Galvanized</t>
  </si>
  <si>
    <t>Supports - Carbon Steel Hangers - Copper</t>
  </si>
  <si>
    <t>2-1/2</t>
  </si>
  <si>
    <t xml:space="preserve">Supports - Aluminum - Saddles &amp; Shields </t>
  </si>
  <si>
    <t>Supports - Carbon Steel Saddles &amp; Shields</t>
  </si>
  <si>
    <t>Fitting - Cast Iron NoHub - 1/4 Bend Long Sweep</t>
  </si>
  <si>
    <t>Fitting - Cast Iron NoHub - 1/4 Bend Medium Sweep</t>
  </si>
  <si>
    <t>Piping System Install Labor [Shift Time]</t>
  </si>
  <si>
    <t>Fabrication Labor [Shift Time]</t>
  </si>
  <si>
    <t>Hrs (Shift)</t>
  </si>
  <si>
    <t>1-1/2</t>
  </si>
  <si>
    <t>Pipe - Carbon Steel</t>
  </si>
  <si>
    <t>Fitting - Carbon Steel - Thread-o-Let</t>
  </si>
  <si>
    <t>2" x 8</t>
  </si>
  <si>
    <t>2" x 10</t>
  </si>
  <si>
    <t>Fitting - Carbon Steel - Tee</t>
  </si>
  <si>
    <t>Fitting - Carbon Steel - Tee Reducing</t>
  </si>
  <si>
    <t>8x8x6</t>
  </si>
  <si>
    <t>10x10x8</t>
  </si>
  <si>
    <t>Fitting - Carbon Steel - Cap</t>
  </si>
  <si>
    <t>Flange - Carbon Steel - Weld Neck</t>
  </si>
  <si>
    <t>Flange - Carbon Steel - Blind</t>
  </si>
  <si>
    <t>4x4x3</t>
  </si>
  <si>
    <t>Valve - Ball - Threaded</t>
  </si>
  <si>
    <t>Valve - Ball - Welded</t>
  </si>
  <si>
    <t>Valve - Butterfly - Flanged</t>
  </si>
  <si>
    <t>Cut &amp; Prep Pipe - Copper (only use on existing pipe)</t>
  </si>
  <si>
    <t>Cut &amp; Prep Pipe - Carbon Steel (only use on existing pipe)</t>
  </si>
  <si>
    <r>
      <t>Parking Labor (is to be provided within 4</t>
    </r>
    <r>
      <rPr>
        <vertAlign val="superscript"/>
        <sz val="12"/>
        <rFont val="Times New Roman"/>
        <family val="1"/>
      </rPr>
      <t>th</t>
    </r>
    <r>
      <rPr>
        <sz val="12"/>
        <rFont val="Times New Roman"/>
        <family val="1"/>
      </rPr>
      <t xml:space="preserve"> of mile from the work area at no cost)</t>
    </r>
  </si>
  <si>
    <t>Rentals</t>
  </si>
  <si>
    <t>Mount Olympus Science and Technology - BETA Building</t>
  </si>
  <si>
    <t>Heat Pump Impacts</t>
  </si>
  <si>
    <t xml:space="preserve">Install heat pumps differently than originally planned.  We originally planned to receive all 4 heat pumps at the crane subcontractor's yard, and ship to site as needed; storage anticipated for no longer than 1 month.  Our original plan included mobilizing / demobilizng the crane one time, and did not account for any standby time for the crane on-site.  We planned to set 2 heat pumps per day.  Add scope for installation of 4 heat pumps differently than origianlly planned, based on the belowanticipated dates:
12/20/2023: 1st Heat Pump arrives to crane yard
01/03/2024: 1st Heat Pump set in place on roof
01/31/2024:  2nd, 3rd, and 4th Heat Pumps arrive to crane yard
02/07/2024 - 02/08/2024:  2nd, 3rd, and 4th Heat Pumps set in place on roof
Note that we propose to keep the crane on site an additional 5 weeks of standby time as this is a less expensive option than remobilizing the crane for the remaining heat pumps.
</t>
  </si>
  <si>
    <t>Store HP 1 (13 days only, credit 17 days)</t>
  </si>
  <si>
    <t>Store HP 2, 3, 4 (8 days only, credit 22 days)</t>
  </si>
  <si>
    <t>Crane (standby time for 5 weeks)</t>
  </si>
  <si>
    <t>RL19</t>
  </si>
  <si>
    <t>n/a</t>
  </si>
  <si>
    <t>Remobilization 4 man pipe fitting crew to roof to install 3 remaining heat pumps &amp; associated hookup spools</t>
  </si>
  <si>
    <t>This proposal is based on [ X ] straight time or [  ] premium time basis.</t>
  </si>
  <si>
    <t xml:space="preserve">We are quoting a time extension of _25__ working day(s) to perform the change installation once direction to proceed with the change work is received.  </t>
  </si>
  <si>
    <t>Lucas Anderson</t>
  </si>
  <si>
    <t>MCE-002</t>
  </si>
  <si>
    <t>FIXTURES &amp; EQUIPMENT</t>
  </si>
  <si>
    <t>1.  Labor rates above do not include 10% Overhead &amp; 5% Profit.
2.  First 8 hours worked is straight time.  Overtime is defined as first 2 hours in excess of an 8 hour shift.  Doubletime is defined as all work hours after 10 hours.
3.  Saturdays are Overtime pay for first 10 hours, doubletime pay there-after.
4.  Sundays are Doubletime pay.
5.  Straight time normal work hours are 6 AM - 2:30 PM and include one 40 minute (unpaid) lunch break.  Shift is defined as an 8 hour shift starting at anytime that is not normal work hours.  Shift Overtime and Shift Doubletime apply the same as regular overtime and doubletime rates.
6.  An additional 30 minute break (paid at applicable overtime / doubletime / shift rate) shall be allowed after 2 hours of overtime is worked, and every 4 hours thereafter.</t>
  </si>
  <si>
    <t>Crane (total days on site = 3; impact = add 1 day)</t>
  </si>
  <si>
    <t>Crane Rigging Crew (total days on site = 3; impact = add 1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</si>
</sst>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0.00_);_(* \(#,##0.00\);_(* &quot;-&quot;_);_(@_)"/>
    <numFmt numFmtId="166" formatCode="0.0%"/>
    <numFmt numFmtId="167" formatCode="m/d/yy;@"/>
    <numFmt numFmtId="168" formatCode="_(&quot;$&quot;* #,##0_);_(&quot;$&quot;* \(#,##0\);_(&quot;$&quot;* &quot;-&quot;??_);_(@_)"/>
    <numFmt numFmtId="169" formatCode="_(&quot;$&quot;* #,##0.00_);_(&quot;$&quot;* \(#,##0.00\);_(&quot;$&quot;* &quot;-&quot;_);_(@_)"/>
    <numFmt numFmtId="170"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2"/>
      <name val="Arial Narrow"/>
      <family val="2"/>
    </font>
    <font>
      <sz val="12"/>
      <name val="Times New Roman"/>
      <family val="1"/>
    </font>
    <font>
      <b/>
      <u/>
      <sz val="12"/>
      <name val="Times New Roman"/>
      <family val="1"/>
    </font>
    <font>
      <b/>
      <sz val="14"/>
      <color theme="1"/>
      <name val="Arial"/>
      <family val="2"/>
    </font>
    <font>
      <b/>
      <sz val="10"/>
      <color theme="1"/>
      <name val="Arial"/>
      <family val="2"/>
    </font>
    <font>
      <b/>
      <sz val="11"/>
      <color theme="1"/>
      <name val="Arial"/>
      <family val="2"/>
    </font>
    <font>
      <b/>
      <sz val="12"/>
      <color theme="1"/>
      <name val="Arial"/>
      <family val="2"/>
    </font>
    <font>
      <b/>
      <sz val="11"/>
      <name val="Arial"/>
      <family val="2"/>
    </font>
    <font>
      <sz val="11"/>
      <name val="Calibri"/>
      <family val="2"/>
      <scheme val="minor"/>
    </font>
    <font>
      <vertAlign val="superscript"/>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50">
    <xf numFmtId="0" fontId="0" fillId="0" borderId="0" xfId="0"/>
    <xf numFmtId="164" fontId="0" fillId="2" borderId="0" xfId="0" applyNumberFormat="1" applyFill="1" applyAlignment="1">
      <alignment horizontal="left"/>
    </xf>
    <xf numFmtId="0" fontId="0" fillId="2" borderId="0" xfId="0" applyFill="1"/>
    <xf numFmtId="0" fontId="6" fillId="0" borderId="0" xfId="4" applyFont="1"/>
    <xf numFmtId="0" fontId="5" fillId="0" borderId="0" xfId="4"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0" fillId="3" borderId="2" xfId="0" applyFill="1" applyBorder="1"/>
    <xf numFmtId="0" fontId="0" fillId="3" borderId="9" xfId="0" applyFill="1" applyBorder="1"/>
    <xf numFmtId="0" fontId="0" fillId="3" borderId="10" xfId="0" applyFill="1" applyBorder="1"/>
    <xf numFmtId="0" fontId="10" fillId="3" borderId="10" xfId="0" applyFont="1" applyFill="1" applyBorder="1"/>
    <xf numFmtId="42" fontId="2" fillId="3" borderId="11" xfId="0" applyNumberFormat="1" applyFont="1" applyFill="1" applyBorder="1"/>
    <xf numFmtId="0" fontId="7" fillId="3" borderId="1" xfId="0" applyFont="1" applyFill="1" applyBorder="1" applyAlignment="1">
      <alignment horizontal="left" indent="1"/>
    </xf>
    <xf numFmtId="0" fontId="7" fillId="3" borderId="8" xfId="0" applyFont="1" applyFill="1" applyBorder="1"/>
    <xf numFmtId="0" fontId="8" fillId="3" borderId="1" xfId="0" applyFont="1" applyFill="1" applyBorder="1" applyAlignment="1">
      <alignment horizontal="center"/>
    </xf>
    <xf numFmtId="0" fontId="8" fillId="3" borderId="8" xfId="0" applyFont="1" applyFill="1" applyBorder="1" applyAlignment="1">
      <alignment horizontal="center"/>
    </xf>
    <xf numFmtId="0" fontId="0" fillId="3" borderId="0" xfId="0" applyFill="1"/>
    <xf numFmtId="0" fontId="0" fillId="2" borderId="2" xfId="0" applyFill="1" applyBorder="1"/>
    <xf numFmtId="0" fontId="7" fillId="3" borderId="13" xfId="0" applyFont="1" applyFill="1" applyBorder="1" applyAlignment="1">
      <alignment horizontal="left" indent="1"/>
    </xf>
    <xf numFmtId="0" fontId="7" fillId="3" borderId="12" xfId="0" applyFont="1" applyFill="1" applyBorder="1"/>
    <xf numFmtId="0" fontId="8" fillId="3" borderId="12" xfId="0" applyFont="1" applyFill="1" applyBorder="1" applyAlignment="1">
      <alignment horizontal="center"/>
    </xf>
    <xf numFmtId="0" fontId="8" fillId="3" borderId="14" xfId="0" applyFont="1" applyFill="1" applyBorder="1" applyAlignment="1">
      <alignment horizontal="center"/>
    </xf>
    <xf numFmtId="0" fontId="2" fillId="3" borderId="9" xfId="0" applyFont="1" applyFill="1" applyBorder="1" applyAlignment="1">
      <alignment horizontal="left" indent="1"/>
    </xf>
    <xf numFmtId="0" fontId="2" fillId="3" borderId="10" xfId="0" applyFont="1" applyFill="1" applyBorder="1"/>
    <xf numFmtId="41" fontId="2" fillId="3" borderId="10" xfId="0" applyNumberFormat="1" applyFont="1" applyFill="1" applyBorder="1"/>
    <xf numFmtId="0" fontId="0" fillId="2" borderId="15" xfId="0" applyFill="1" applyBorder="1"/>
    <xf numFmtId="0" fontId="0" fillId="3" borderId="15" xfId="0" applyFill="1" applyBorder="1"/>
    <xf numFmtId="0" fontId="2" fillId="3" borderId="1" xfId="0" applyFont="1" applyFill="1" applyBorder="1" applyAlignment="1">
      <alignment horizontal="left" indent="1"/>
    </xf>
    <xf numFmtId="0" fontId="2" fillId="3" borderId="0" xfId="0" applyFont="1" applyFill="1"/>
    <xf numFmtId="165" fontId="2" fillId="3" borderId="0" xfId="0" applyNumberFormat="1" applyFont="1" applyFill="1"/>
    <xf numFmtId="42" fontId="2" fillId="3" borderId="8" xfId="0" applyNumberFormat="1" applyFont="1" applyFill="1" applyBorder="1"/>
    <xf numFmtId="0" fontId="0" fillId="3" borderId="7" xfId="0" applyFill="1" applyBorder="1" applyAlignment="1">
      <alignment horizontal="left"/>
    </xf>
    <xf numFmtId="0" fontId="0" fillId="3" borderId="7" xfId="0" applyFill="1" applyBorder="1"/>
    <xf numFmtId="9" fontId="0" fillId="3" borderId="7" xfId="0" applyNumberFormat="1" applyFill="1" applyBorder="1"/>
    <xf numFmtId="9" fontId="0" fillId="3" borderId="7" xfId="3" applyFont="1" applyFill="1" applyBorder="1"/>
    <xf numFmtId="0" fontId="9" fillId="3" borderId="13" xfId="0" applyFont="1" applyFill="1" applyBorder="1" applyAlignment="1">
      <alignment horizontal="right" vertical="center"/>
    </xf>
    <xf numFmtId="0" fontId="9" fillId="3" borderId="12" xfId="0" applyFont="1" applyFill="1" applyBorder="1" applyAlignment="1">
      <alignment horizontal="left" vertical="center"/>
    </xf>
    <xf numFmtId="0" fontId="0" fillId="3" borderId="12" xfId="0" applyFill="1" applyBorder="1"/>
    <xf numFmtId="0" fontId="9" fillId="3" borderId="12" xfId="0" applyFont="1" applyFill="1" applyBorder="1" applyAlignment="1">
      <alignment horizontal="right" vertical="center"/>
    </xf>
    <xf numFmtId="167" fontId="9" fillId="3" borderId="14" xfId="0" applyNumberFormat="1" applyFont="1" applyFill="1" applyBorder="1" applyAlignment="1">
      <alignment horizontal="left" vertical="center"/>
    </xf>
    <xf numFmtId="0" fontId="7" fillId="3" borderId="0" xfId="0" applyFont="1" applyFill="1"/>
    <xf numFmtId="0" fontId="8" fillId="3" borderId="0" xfId="0" applyFont="1" applyFill="1" applyAlignment="1">
      <alignment horizontal="center"/>
    </xf>
    <xf numFmtId="166" fontId="8" fillId="3" borderId="0" xfId="0" applyNumberFormat="1" applyFont="1" applyFill="1" applyAlignment="1">
      <alignment horizontal="center"/>
    </xf>
    <xf numFmtId="0" fontId="0" fillId="2" borderId="16" xfId="0" applyFill="1" applyBorder="1"/>
    <xf numFmtId="0" fontId="0" fillId="2" borderId="17" xfId="0" applyFill="1" applyBorder="1"/>
    <xf numFmtId="0" fontId="0" fillId="3" borderId="5" xfId="0" applyFill="1" applyBorder="1" applyAlignment="1">
      <alignment horizontal="left"/>
    </xf>
    <xf numFmtId="0" fontId="0" fillId="3" borderId="5" xfId="0" applyFill="1" applyBorder="1"/>
    <xf numFmtId="1" fontId="7" fillId="3" borderId="12" xfId="0" applyNumberFormat="1" applyFont="1" applyFill="1" applyBorder="1" applyAlignment="1">
      <alignment horizontal="center"/>
    </xf>
    <xf numFmtId="0" fontId="7" fillId="3" borderId="12" xfId="0" applyFont="1" applyFill="1" applyBorder="1" applyAlignment="1">
      <alignment horizontal="center" wrapText="1"/>
    </xf>
    <xf numFmtId="44" fontId="8" fillId="3" borderId="12" xfId="2" applyFont="1" applyFill="1" applyBorder="1" applyAlignment="1">
      <alignment horizontal="center" wrapText="1"/>
    </xf>
    <xf numFmtId="43" fontId="8" fillId="3" borderId="14" xfId="1" applyFont="1" applyFill="1" applyBorder="1" applyAlignment="1">
      <alignment horizontal="center" wrapText="1"/>
    </xf>
    <xf numFmtId="0" fontId="8" fillId="3" borderId="21" xfId="0" applyFont="1" applyFill="1" applyBorder="1" applyAlignment="1">
      <alignment horizontal="center"/>
    </xf>
    <xf numFmtId="1" fontId="8" fillId="3" borderId="22" xfId="0" applyNumberFormat="1" applyFont="1" applyFill="1" applyBorder="1" applyAlignment="1">
      <alignment horizontal="center"/>
    </xf>
    <xf numFmtId="0" fontId="8" fillId="3" borderId="22" xfId="0" applyFont="1" applyFill="1" applyBorder="1" applyAlignment="1">
      <alignment horizontal="center"/>
    </xf>
    <xf numFmtId="0" fontId="8" fillId="3" borderId="22" xfId="0" applyFont="1" applyFill="1" applyBorder="1" applyAlignment="1">
      <alignment horizontal="center" wrapText="1"/>
    </xf>
    <xf numFmtId="44" fontId="8" fillId="3" borderId="22" xfId="2" applyFont="1" applyFill="1" applyBorder="1" applyAlignment="1">
      <alignment horizontal="center" wrapText="1"/>
    </xf>
    <xf numFmtId="43" fontId="8" fillId="3" borderId="23" xfId="1" applyFont="1" applyFill="1" applyBorder="1" applyAlignment="1">
      <alignment horizontal="center" wrapText="1"/>
    </xf>
    <xf numFmtId="44" fontId="10" fillId="3" borderId="10" xfId="2" applyFont="1" applyFill="1" applyBorder="1"/>
    <xf numFmtId="43" fontId="10" fillId="3" borderId="11" xfId="1" applyFont="1" applyFill="1" applyBorder="1"/>
    <xf numFmtId="0" fontId="2" fillId="3" borderId="2" xfId="0" applyFont="1" applyFill="1" applyBorder="1" applyAlignment="1">
      <alignment horizontal="center" vertical="center" wrapText="1"/>
    </xf>
    <xf numFmtId="0" fontId="2" fillId="3" borderId="24" xfId="0" applyFont="1" applyFill="1" applyBorder="1" applyAlignment="1">
      <alignment vertical="center" wrapText="1"/>
    </xf>
    <xf numFmtId="0" fontId="0" fillId="0" borderId="0" xfId="0" applyAlignment="1">
      <alignment wrapText="1"/>
    </xf>
    <xf numFmtId="0" fontId="2" fillId="3" borderId="2" xfId="0" applyFont="1" applyFill="1" applyBorder="1"/>
    <xf numFmtId="44" fontId="0" fillId="3" borderId="2" xfId="2" applyFont="1" applyFill="1" applyBorder="1"/>
    <xf numFmtId="0" fontId="2" fillId="3" borderId="2" xfId="0" applyFont="1" applyFill="1" applyBorder="1" applyAlignment="1">
      <alignment horizontal="center" wrapText="1"/>
    </xf>
    <xf numFmtId="0" fontId="2" fillId="3" borderId="2" xfId="0" applyFont="1" applyFill="1" applyBorder="1" applyAlignment="1">
      <alignment horizontal="right"/>
    </xf>
    <xf numFmtId="44" fontId="2" fillId="3" borderId="2" xfId="2" applyFont="1" applyFill="1" applyBorder="1"/>
    <xf numFmtId="44" fontId="2" fillId="3" borderId="0" xfId="2" applyFont="1" applyFill="1"/>
    <xf numFmtId="2" fontId="0" fillId="3" borderId="15" xfId="0" applyNumberFormat="1" applyFill="1" applyBorder="1"/>
    <xf numFmtId="165" fontId="2" fillId="3" borderId="10" xfId="0" applyNumberFormat="1" applyFont="1" applyFill="1" applyBorder="1"/>
    <xf numFmtId="169" fontId="2" fillId="3" borderId="11" xfId="0" applyNumberFormat="1" applyFont="1" applyFill="1" applyBorder="1"/>
    <xf numFmtId="170" fontId="0" fillId="3" borderId="2" xfId="0" applyNumberFormat="1" applyFill="1" applyBorder="1"/>
    <xf numFmtId="44" fontId="0" fillId="3" borderId="15" xfId="2" applyFont="1" applyFill="1" applyBorder="1"/>
    <xf numFmtId="170" fontId="0" fillId="2" borderId="2" xfId="0" applyNumberFormat="1" applyFill="1" applyBorder="1"/>
    <xf numFmtId="43" fontId="0" fillId="3" borderId="2" xfId="1" applyFont="1" applyFill="1" applyBorder="1"/>
    <xf numFmtId="43" fontId="0" fillId="2" borderId="2" xfId="1" applyFont="1" applyFill="1" applyBorder="1"/>
    <xf numFmtId="41" fontId="2" fillId="3" borderId="10" xfId="0" applyNumberFormat="1" applyFont="1" applyFill="1" applyBorder="1" applyAlignment="1">
      <alignment horizontal="right"/>
    </xf>
    <xf numFmtId="43" fontId="0" fillId="3" borderId="15" xfId="1" applyFont="1" applyFill="1" applyBorder="1"/>
    <xf numFmtId="43" fontId="0" fillId="2" borderId="2" xfId="0" applyNumberFormat="1" applyFill="1" applyBorder="1"/>
    <xf numFmtId="44" fontId="2" fillId="3" borderId="11" xfId="2" applyFont="1" applyFill="1" applyBorder="1"/>
    <xf numFmtId="43" fontId="0" fillId="3" borderId="3" xfId="1" applyFont="1" applyFill="1" applyBorder="1"/>
    <xf numFmtId="43" fontId="0" fillId="3" borderId="18" xfId="1" applyFont="1" applyFill="1" applyBorder="1"/>
    <xf numFmtId="169" fontId="0" fillId="3" borderId="20" xfId="0" applyNumberFormat="1" applyFill="1" applyBorder="1"/>
    <xf numFmtId="169" fontId="0" fillId="3" borderId="6" xfId="0" applyNumberFormat="1" applyFill="1" applyBorder="1"/>
    <xf numFmtId="43" fontId="0" fillId="2" borderId="3" xfId="1" applyFont="1" applyFill="1" applyBorder="1"/>
    <xf numFmtId="43" fontId="0" fillId="2" borderId="18" xfId="1" applyFont="1" applyFill="1" applyBorder="1"/>
    <xf numFmtId="0" fontId="0" fillId="2" borderId="2" xfId="0" applyFill="1" applyBorder="1" applyAlignment="1">
      <alignment wrapText="1"/>
    </xf>
    <xf numFmtId="0" fontId="0" fillId="2" borderId="15" xfId="0" applyFill="1" applyBorder="1" applyAlignment="1">
      <alignment wrapText="1"/>
    </xf>
    <xf numFmtId="0" fontId="9" fillId="3" borderId="10" xfId="0" applyFont="1" applyFill="1" applyBorder="1" applyAlignment="1">
      <alignment horizontal="left" indent="1"/>
    </xf>
    <xf numFmtId="0" fontId="9" fillId="3" borderId="10" xfId="0" applyFont="1" applyFill="1" applyBorder="1" applyAlignment="1">
      <alignment horizontal="left"/>
    </xf>
    <xf numFmtId="0" fontId="8" fillId="3" borderId="10" xfId="0" applyFont="1" applyFill="1" applyBorder="1" applyAlignment="1">
      <alignment horizontal="right"/>
    </xf>
    <xf numFmtId="168" fontId="9" fillId="3" borderId="10" xfId="2" applyNumberFormat="1" applyFont="1" applyFill="1" applyBorder="1" applyAlignment="1">
      <alignment horizontal="right" indent="1"/>
    </xf>
    <xf numFmtId="14" fontId="9" fillId="3" borderId="10" xfId="1" applyNumberFormat="1" applyFont="1" applyFill="1" applyBorder="1" applyAlignment="1">
      <alignment horizontal="left"/>
    </xf>
    <xf numFmtId="2" fontId="0" fillId="2" borderId="2" xfId="0" applyNumberFormat="1" applyFill="1" applyBorder="1"/>
    <xf numFmtId="0" fontId="0" fillId="2" borderId="2" xfId="0" quotePrefix="1" applyFill="1" applyBorder="1" applyAlignment="1">
      <alignment horizontal="right"/>
    </xf>
    <xf numFmtId="0" fontId="0" fillId="2" borderId="2" xfId="0" applyFill="1" applyBorder="1" applyAlignment="1">
      <alignment horizontal="right"/>
    </xf>
    <xf numFmtId="14" fontId="0" fillId="2" borderId="2" xfId="0" quotePrefix="1" applyNumberFormat="1" applyFill="1" applyBorder="1" applyAlignment="1">
      <alignment horizontal="right"/>
    </xf>
    <xf numFmtId="0" fontId="12" fillId="2" borderId="2" xfId="0" applyFont="1" applyFill="1" applyBorder="1"/>
    <xf numFmtId="0" fontId="12" fillId="0" borderId="0" xfId="0" applyFont="1"/>
    <xf numFmtId="43" fontId="12" fillId="2" borderId="2" xfId="1" applyFont="1" applyFill="1" applyBorder="1"/>
    <xf numFmtId="0" fontId="7" fillId="3" borderId="12" xfId="0" applyFont="1" applyFill="1" applyBorder="1" applyAlignment="1">
      <alignment horizontal="right"/>
    </xf>
    <xf numFmtId="0" fontId="0" fillId="2" borderId="15" xfId="0" applyFill="1" applyBorder="1" applyAlignment="1">
      <alignment horizontal="right"/>
    </xf>
    <xf numFmtId="0" fontId="0" fillId="0" borderId="0" xfId="0" applyAlignment="1">
      <alignment horizontal="right"/>
    </xf>
    <xf numFmtId="168" fontId="0" fillId="0" borderId="0" xfId="0" applyNumberFormat="1"/>
    <xf numFmtId="168" fontId="0" fillId="2" borderId="2" xfId="0" applyNumberFormat="1" applyFill="1" applyBorder="1"/>
    <xf numFmtId="168" fontId="0" fillId="2" borderId="2" xfId="0" applyNumberFormat="1" applyFill="1" applyBorder="1" applyAlignment="1">
      <alignment wrapText="1"/>
    </xf>
    <xf numFmtId="168" fontId="0" fillId="2" borderId="2" xfId="1" applyNumberFormat="1" applyFont="1" applyFill="1" applyBorder="1"/>
    <xf numFmtId="168" fontId="0" fillId="3" borderId="15" xfId="0" applyNumberFormat="1" applyFill="1" applyBorder="1"/>
    <xf numFmtId="14" fontId="0" fillId="3" borderId="0" xfId="0" applyNumberFormat="1" applyFill="1" applyAlignment="1">
      <alignment horizontal="left"/>
    </xf>
    <xf numFmtId="0" fontId="4" fillId="0" borderId="0" xfId="4" applyFont="1" applyAlignment="1">
      <alignment horizontal="center"/>
    </xf>
    <xf numFmtId="0" fontId="5" fillId="0" borderId="0" xfId="4" applyFont="1" applyAlignment="1">
      <alignment horizontal="center"/>
    </xf>
    <xf numFmtId="0" fontId="0" fillId="0" borderId="0" xfId="0" applyAlignment="1">
      <alignment horizontal="left" wrapText="1"/>
    </xf>
    <xf numFmtId="0" fontId="0" fillId="2" borderId="0" xfId="0" applyFill="1" applyAlignment="1">
      <alignment horizontal="left" vertical="top" wrapText="1"/>
    </xf>
    <xf numFmtId="168" fontId="0" fillId="3" borderId="0" xfId="2" applyNumberFormat="1" applyFont="1" applyFill="1" applyAlignment="1">
      <alignment horizontal="center"/>
    </xf>
    <xf numFmtId="0" fontId="0" fillId="2" borderId="0" xfId="0" applyFill="1" applyAlignment="1">
      <alignment horizontal="left"/>
    </xf>
    <xf numFmtId="0" fontId="0" fillId="2" borderId="0" xfId="0" applyFill="1" applyAlignment="1">
      <alignment horizontal="left" wrapText="1"/>
    </xf>
    <xf numFmtId="0" fontId="0" fillId="2" borderId="24" xfId="0"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8" fillId="3" borderId="0" xfId="0" applyFont="1" applyFill="1" applyAlignment="1">
      <alignment horizontal="center" wrapText="1"/>
    </xf>
    <xf numFmtId="0" fontId="8" fillId="3" borderId="22" xfId="0" applyFont="1" applyFill="1" applyBorder="1" applyAlignment="1">
      <alignment horizontal="center" wrapText="1"/>
    </xf>
    <xf numFmtId="0" fontId="0" fillId="3" borderId="16" xfId="0" applyFill="1" applyBorder="1" applyAlignment="1">
      <alignment horizontal="left"/>
    </xf>
    <xf numFmtId="0" fontId="0" fillId="3" borderId="2" xfId="0" applyFill="1" applyBorder="1" applyAlignment="1">
      <alignment horizontal="left"/>
    </xf>
    <xf numFmtId="0" fontId="0" fillId="3" borderId="17" xfId="0" applyFill="1" applyBorder="1" applyAlignment="1">
      <alignment horizontal="left"/>
    </xf>
    <xf numFmtId="0" fontId="0" fillId="3" borderId="15" xfId="0" applyFill="1" applyBorder="1" applyAlignment="1">
      <alignment horizontal="left"/>
    </xf>
    <xf numFmtId="0" fontId="0" fillId="2" borderId="16" xfId="0" applyFill="1" applyBorder="1" applyAlignment="1">
      <alignment horizontal="left"/>
    </xf>
    <xf numFmtId="0" fontId="0" fillId="2" borderId="2" xfId="0" applyFill="1" applyBorder="1" applyAlignment="1">
      <alignment horizontal="left"/>
    </xf>
    <xf numFmtId="0" fontId="0" fillId="3" borderId="19" xfId="0" applyFill="1" applyBorder="1" applyAlignment="1">
      <alignment horizontal="center"/>
    </xf>
    <xf numFmtId="0" fontId="0" fillId="3" borderId="7"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2" borderId="17" xfId="0" applyFill="1" applyBorder="1" applyAlignment="1">
      <alignment horizontal="left"/>
    </xf>
    <xf numFmtId="0" fontId="0" fillId="2" borderId="15" xfId="0" applyFill="1" applyBorder="1" applyAlignment="1">
      <alignment horizontal="left"/>
    </xf>
    <xf numFmtId="0" fontId="9" fillId="3" borderId="10" xfId="0" applyFont="1" applyFill="1" applyBorder="1" applyAlignment="1">
      <alignment horizontal="left"/>
    </xf>
    <xf numFmtId="2" fontId="8" fillId="3" borderId="12" xfId="2" applyNumberFormat="1" applyFont="1" applyFill="1" applyBorder="1" applyAlignment="1">
      <alignment horizontal="center" wrapText="1"/>
    </xf>
    <xf numFmtId="2" fontId="8" fillId="3" borderId="22" xfId="2" applyNumberFormat="1" applyFont="1" applyFill="1" applyBorder="1" applyAlignment="1">
      <alignment horizontal="center" wrapText="1"/>
    </xf>
    <xf numFmtId="0" fontId="8" fillId="3" borderId="12" xfId="0" applyFont="1" applyFill="1" applyBorder="1" applyAlignment="1">
      <alignment horizontal="center" wrapText="1"/>
    </xf>
    <xf numFmtId="0" fontId="9" fillId="3" borderId="9" xfId="0" applyFont="1" applyFill="1" applyBorder="1" applyAlignment="1">
      <alignment horizontal="right"/>
    </xf>
    <xf numFmtId="0" fontId="9" fillId="3" borderId="10" xfId="0" applyFont="1" applyFill="1" applyBorder="1" applyAlignment="1">
      <alignment horizontal="right"/>
    </xf>
    <xf numFmtId="0" fontId="2" fillId="3" borderId="24" xfId="0" applyFont="1" applyFill="1" applyBorder="1" applyAlignment="1">
      <alignment horizontal="right"/>
    </xf>
    <xf numFmtId="0" fontId="2" fillId="3" borderId="26" xfId="0" applyFont="1" applyFill="1" applyBorder="1" applyAlignment="1">
      <alignment horizontal="right"/>
    </xf>
    <xf numFmtId="0" fontId="2" fillId="3" borderId="25" xfId="0" applyFont="1" applyFill="1" applyBorder="1" applyAlignment="1">
      <alignment horizontal="right"/>
    </xf>
    <xf numFmtId="0" fontId="11" fillId="3" borderId="0" xfId="4" applyFont="1" applyFill="1" applyAlignment="1">
      <alignment horizontal="center"/>
    </xf>
    <xf numFmtId="0" fontId="0" fillId="3" borderId="2" xfId="0" applyFill="1" applyBorder="1" applyAlignment="1">
      <alignment horizontal="center"/>
    </xf>
    <xf numFmtId="0" fontId="0" fillId="0" borderId="0" xfId="0" applyAlignment="1">
      <alignment horizontal="left" vertical="top" wrapText="1"/>
    </xf>
    <xf numFmtId="0" fontId="2" fillId="3" borderId="2" xfId="0" applyFont="1" applyFill="1" applyBorder="1" applyAlignment="1">
      <alignment horizontal="center" wrapText="1"/>
    </xf>
    <xf numFmtId="0" fontId="2" fillId="3" borderId="0" xfId="0" applyFont="1" applyFill="1" applyAlignment="1">
      <alignment horizontal="left"/>
    </xf>
  </cellXfs>
  <cellStyles count="5">
    <cellStyle name="Comma" xfId="1" builtinId="3"/>
    <cellStyle name="Currency" xfId="2" builtinId="4"/>
    <cellStyle name="Normal" xfId="0" builtinId="0"/>
    <cellStyle name="Normal 4" xfId="4" xr:uid="{4C05A570-65B2-4FEF-AE3C-EB90190A82A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76200</xdr:rowOff>
    </xdr:from>
    <xdr:to>
      <xdr:col>3</xdr:col>
      <xdr:colOff>38779</xdr:colOff>
      <xdr:row>0</xdr:row>
      <xdr:rowOff>661416</xdr:rowOff>
    </xdr:to>
    <xdr:pic>
      <xdr:nvPicPr>
        <xdr:cNvPr id="2" name="Picture 1">
          <a:extLst>
            <a:ext uri="{FF2B5EF4-FFF2-40B4-BE49-F238E27FC236}">
              <a16:creationId xmlns:a16="http://schemas.microsoft.com/office/drawing/2014/main" id="{125B0F9B-C439-43A8-B922-D107AED36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76200"/>
          <a:ext cx="2696253" cy="585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Shared\Reference\!PM\Change%20Orders\MCE%20new.xlsm" TargetMode="External"/><Relationship Id="rId1" Type="http://schemas.openxmlformats.org/officeDocument/2006/relationships/externalLinkPath" Target="/Shared/Reference/!PM/Change%20Orders/MCE%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ver Letter"/>
      <sheetName val="Recap"/>
      <sheetName val="Takeoff"/>
      <sheetName val="Excavation"/>
      <sheetName val="Equip Rental"/>
      <sheetName val="Setup"/>
      <sheetName val="Budget"/>
      <sheetName val="Helper Cells"/>
      <sheetName val="GC"/>
    </sheetNames>
    <sheetDataSet>
      <sheetData sheetId="0" refreshError="1"/>
      <sheetData sheetId="1" refreshError="1"/>
      <sheetData sheetId="2" refreshError="1"/>
      <sheetData sheetId="3" refreshError="1"/>
      <sheetData sheetId="4" refreshError="1"/>
      <sheetData sheetId="5" refreshError="1"/>
      <sheetData sheetId="6">
        <row r="22">
          <cell r="C22">
            <v>9.7500000000000003E-2</v>
          </cell>
        </row>
        <row r="23">
          <cell r="C23">
            <v>0.15</v>
          </cell>
        </row>
        <row r="24">
          <cell r="C24">
            <v>0.15</v>
          </cell>
        </row>
        <row r="25">
          <cell r="C25">
            <v>0.05</v>
          </cell>
        </row>
        <row r="71">
          <cell r="C71">
            <v>158.59</v>
          </cell>
        </row>
        <row r="72">
          <cell r="C72">
            <v>178.73</v>
          </cell>
        </row>
        <row r="73">
          <cell r="C73">
            <v>154.56</v>
          </cell>
        </row>
        <row r="74">
          <cell r="C74">
            <v>96.29</v>
          </cell>
        </row>
        <row r="75">
          <cell r="C75">
            <v>149.25</v>
          </cell>
        </row>
        <row r="76">
          <cell r="C76">
            <v>136.03</v>
          </cell>
          <cell r="D76">
            <v>182.6</v>
          </cell>
        </row>
        <row r="77">
          <cell r="C77">
            <v>85.27</v>
          </cell>
        </row>
        <row r="78">
          <cell r="C78">
            <v>149.25</v>
          </cell>
          <cell r="D78">
            <v>193.73</v>
          </cell>
        </row>
        <row r="79">
          <cell r="C79">
            <v>96.29</v>
          </cell>
        </row>
        <row r="80">
          <cell r="C80">
            <v>113.62</v>
          </cell>
        </row>
        <row r="81">
          <cell r="C81">
            <v>96.29</v>
          </cell>
        </row>
        <row r="82">
          <cell r="C82">
            <v>126.05</v>
          </cell>
        </row>
        <row r="83">
          <cell r="C83">
            <v>136.03</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F937-7267-453C-8326-35349A413E41}">
  <dimension ref="A1:M142"/>
  <sheetViews>
    <sheetView view="pageBreakPreview" topLeftCell="A21" zoomScale="70" zoomScaleNormal="100" zoomScaleSheetLayoutView="70" workbookViewId="0">
      <selection activeCell="A29" sqref="A29:XFD29"/>
    </sheetView>
  </sheetViews>
  <sheetFormatPr defaultRowHeight="14.4" x14ac:dyDescent="0.3"/>
  <cols>
    <col min="1" max="1" width="22.88671875" bestFit="1" customWidth="1"/>
  </cols>
  <sheetData>
    <row r="1" spans="1:5" ht="68.25" customHeight="1" x14ac:dyDescent="0.3"/>
    <row r="2" spans="1:5" x14ac:dyDescent="0.3">
      <c r="A2" s="1">
        <v>45279</v>
      </c>
    </row>
    <row r="4" spans="1:5" x14ac:dyDescent="0.3">
      <c r="A4" t="s">
        <v>12</v>
      </c>
    </row>
    <row r="5" spans="1:5" x14ac:dyDescent="0.3">
      <c r="A5" t="s">
        <v>13</v>
      </c>
    </row>
    <row r="6" spans="1:5" x14ac:dyDescent="0.3">
      <c r="A6" t="s">
        <v>14</v>
      </c>
    </row>
    <row r="8" spans="1:5" x14ac:dyDescent="0.3">
      <c r="A8" t="s">
        <v>0</v>
      </c>
      <c r="B8" t="s">
        <v>15</v>
      </c>
    </row>
    <row r="10" spans="1:5" x14ac:dyDescent="0.3">
      <c r="A10" t="s">
        <v>1</v>
      </c>
      <c r="B10" s="2" t="s">
        <v>300</v>
      </c>
    </row>
    <row r="12" spans="1:5" x14ac:dyDescent="0.3">
      <c r="A12" t="s">
        <v>2</v>
      </c>
      <c r="B12" s="2" t="s">
        <v>312</v>
      </c>
      <c r="C12" s="2" t="s">
        <v>3</v>
      </c>
      <c r="E12" s="2" t="s">
        <v>301</v>
      </c>
    </row>
    <row r="13" spans="1:5" x14ac:dyDescent="0.3">
      <c r="E13" t="s">
        <v>4</v>
      </c>
    </row>
    <row r="14" spans="1:5" x14ac:dyDescent="0.3">
      <c r="A14" t="s">
        <v>5</v>
      </c>
      <c r="B14" t="str">
        <f>B8&amp;","</f>
        <v>Chloe Taylor,</v>
      </c>
    </row>
    <row r="16" spans="1:5" x14ac:dyDescent="0.3">
      <c r="A16" t="s">
        <v>6</v>
      </c>
    </row>
    <row r="18" spans="1:13" x14ac:dyDescent="0.3">
      <c r="A18" s="2" t="s">
        <v>7</v>
      </c>
      <c r="C18" s="113">
        <f>ROUND(Recap!I67,0)</f>
        <v>118278</v>
      </c>
      <c r="D18" s="113"/>
      <c r="E18" s="113"/>
    </row>
    <row r="20" spans="1:13" x14ac:dyDescent="0.3">
      <c r="A20" t="s">
        <v>110</v>
      </c>
    </row>
    <row r="21" spans="1:13" ht="240" customHeight="1" x14ac:dyDescent="0.3">
      <c r="A21" s="112" t="s">
        <v>302</v>
      </c>
      <c r="B21" s="112"/>
      <c r="C21" s="112"/>
      <c r="D21" s="112"/>
      <c r="E21" s="112"/>
      <c r="F21" s="112"/>
      <c r="G21" s="112"/>
      <c r="H21" s="112"/>
      <c r="I21" s="112"/>
      <c r="J21" s="112"/>
      <c r="K21" s="112"/>
      <c r="L21" s="112"/>
      <c r="M21" s="112"/>
    </row>
    <row r="22" spans="1:13" ht="30" customHeight="1" x14ac:dyDescent="0.3">
      <c r="A22" s="111" t="s">
        <v>19</v>
      </c>
      <c r="B22" s="111"/>
      <c r="C22" s="111"/>
      <c r="D22" s="111"/>
      <c r="E22" s="111"/>
      <c r="F22" s="111"/>
      <c r="G22" s="111"/>
      <c r="H22" s="111"/>
      <c r="I22" s="111"/>
      <c r="J22" s="111"/>
      <c r="K22" s="111"/>
      <c r="L22" s="111"/>
      <c r="M22" s="111"/>
    </row>
    <row r="23" spans="1:13" x14ac:dyDescent="0.3">
      <c r="A23" s="114" t="s">
        <v>309</v>
      </c>
      <c r="B23" s="114"/>
      <c r="C23" s="114"/>
      <c r="D23" s="114"/>
      <c r="E23" s="114"/>
      <c r="F23" s="114"/>
      <c r="G23" s="114"/>
      <c r="H23" s="114"/>
      <c r="I23" s="114"/>
      <c r="J23" s="114"/>
      <c r="K23" s="114"/>
      <c r="L23" s="114"/>
      <c r="M23" s="114"/>
    </row>
    <row r="24" spans="1:13" ht="30.75" customHeight="1" x14ac:dyDescent="0.3">
      <c r="A24" s="115" t="s">
        <v>310</v>
      </c>
      <c r="B24" s="115"/>
      <c r="C24" s="115"/>
      <c r="D24" s="115"/>
      <c r="E24" s="115"/>
      <c r="F24" s="115"/>
      <c r="G24" s="115"/>
      <c r="H24" s="115"/>
      <c r="I24" s="115"/>
      <c r="J24" s="115"/>
      <c r="K24" s="115"/>
      <c r="L24" s="115"/>
      <c r="M24" s="115"/>
    </row>
    <row r="26" spans="1:13" x14ac:dyDescent="0.3">
      <c r="A26" t="s">
        <v>8</v>
      </c>
    </row>
    <row r="27" spans="1:13" x14ac:dyDescent="0.3">
      <c r="A27" s="2" t="s">
        <v>109</v>
      </c>
    </row>
    <row r="36" spans="1:13" x14ac:dyDescent="0.3">
      <c r="A36" t="s">
        <v>16</v>
      </c>
    </row>
    <row r="38" spans="1:13" x14ac:dyDescent="0.3">
      <c r="A38" t="s">
        <v>9</v>
      </c>
    </row>
    <row r="39" spans="1:13" x14ac:dyDescent="0.3">
      <c r="A39" t="s">
        <v>10</v>
      </c>
    </row>
    <row r="42" spans="1:13" x14ac:dyDescent="0.3">
      <c r="A42" s="2" t="s">
        <v>311</v>
      </c>
    </row>
    <row r="43" spans="1:13" x14ac:dyDescent="0.3">
      <c r="A43" t="s">
        <v>11</v>
      </c>
    </row>
    <row r="45" spans="1:13" ht="15.6" x14ac:dyDescent="0.3">
      <c r="A45" s="109" t="s">
        <v>17</v>
      </c>
      <c r="B45" s="109"/>
      <c r="C45" s="109"/>
      <c r="D45" s="109"/>
      <c r="E45" s="109"/>
      <c r="F45" s="109"/>
      <c r="G45" s="109"/>
      <c r="H45" s="109"/>
      <c r="I45" s="109"/>
      <c r="J45" s="109"/>
      <c r="K45" s="109"/>
      <c r="L45" s="109"/>
      <c r="M45" s="109"/>
    </row>
    <row r="46" spans="1:13" ht="15.6" x14ac:dyDescent="0.3">
      <c r="A46" s="110" t="s">
        <v>18</v>
      </c>
      <c r="B46" s="110"/>
      <c r="C46" s="110"/>
      <c r="D46" s="110"/>
      <c r="E46" s="110"/>
      <c r="F46" s="110"/>
      <c r="G46" s="110"/>
      <c r="H46" s="110"/>
      <c r="I46" s="110"/>
      <c r="J46" s="110"/>
      <c r="K46" s="110"/>
      <c r="L46" s="110"/>
      <c r="M46" s="110"/>
    </row>
    <row r="47" spans="1:13" x14ac:dyDescent="0.3">
      <c r="A47" s="98"/>
    </row>
    <row r="48" spans="1:13" x14ac:dyDescent="0.3">
      <c r="A48" s="98"/>
    </row>
    <row r="49" spans="1:1" x14ac:dyDescent="0.3">
      <c r="A49" s="98"/>
    </row>
    <row r="50" spans="1:1" ht="15.6" x14ac:dyDescent="0.3">
      <c r="A50" s="3" t="s">
        <v>20</v>
      </c>
    </row>
    <row r="51" spans="1:1" ht="15.6" x14ac:dyDescent="0.3">
      <c r="A51" s="4" t="s">
        <v>21</v>
      </c>
    </row>
    <row r="52" spans="1:1" ht="15.6" x14ac:dyDescent="0.3">
      <c r="A52" s="4" t="s">
        <v>22</v>
      </c>
    </row>
    <row r="53" spans="1:1" ht="15.6" x14ac:dyDescent="0.3">
      <c r="A53" s="5" t="s">
        <v>23</v>
      </c>
    </row>
    <row r="54" spans="1:1" ht="15.6" x14ac:dyDescent="0.3">
      <c r="A54" s="5" t="s">
        <v>24</v>
      </c>
    </row>
    <row r="55" spans="1:1" ht="15.6" x14ac:dyDescent="0.3">
      <c r="A55" s="5" t="s">
        <v>25</v>
      </c>
    </row>
    <row r="56" spans="1:1" ht="15.6" x14ac:dyDescent="0.3">
      <c r="A56" s="4" t="s">
        <v>26</v>
      </c>
    </row>
    <row r="57" spans="1:1" ht="15.6" x14ac:dyDescent="0.3">
      <c r="A57" s="6" t="s">
        <v>27</v>
      </c>
    </row>
    <row r="58" spans="1:1" ht="15.6" x14ac:dyDescent="0.3">
      <c r="A58" s="6" t="s">
        <v>28</v>
      </c>
    </row>
    <row r="59" spans="1:1" ht="15.6" x14ac:dyDescent="0.3">
      <c r="A59" s="6" t="s">
        <v>29</v>
      </c>
    </row>
    <row r="60" spans="1:1" ht="15.6" x14ac:dyDescent="0.3">
      <c r="A60" s="6" t="s">
        <v>30</v>
      </c>
    </row>
    <row r="61" spans="1:1" ht="15.6" x14ac:dyDescent="0.3">
      <c r="A61" s="5" t="s">
        <v>31</v>
      </c>
    </row>
    <row r="62" spans="1:1" ht="15.6" x14ac:dyDescent="0.3">
      <c r="A62" s="5" t="s">
        <v>32</v>
      </c>
    </row>
    <row r="63" spans="1:1" ht="15.6" x14ac:dyDescent="0.3">
      <c r="A63" s="6" t="s">
        <v>33</v>
      </c>
    </row>
    <row r="64" spans="1:1" ht="15.6" x14ac:dyDescent="0.3">
      <c r="A64" s="5" t="s">
        <v>34</v>
      </c>
    </row>
    <row r="65" spans="1:1" ht="15.6" x14ac:dyDescent="0.3">
      <c r="A65" s="6" t="s">
        <v>35</v>
      </c>
    </row>
    <row r="66" spans="1:1" ht="15.6" x14ac:dyDescent="0.3">
      <c r="A66" s="6" t="s">
        <v>36</v>
      </c>
    </row>
    <row r="67" spans="1:1" ht="15.6" x14ac:dyDescent="0.3">
      <c r="A67" s="5" t="s">
        <v>37</v>
      </c>
    </row>
    <row r="68" spans="1:1" ht="15.6" x14ac:dyDescent="0.3">
      <c r="A68" s="6" t="s">
        <v>38</v>
      </c>
    </row>
    <row r="69" spans="1:1" ht="15.6" x14ac:dyDescent="0.3">
      <c r="A69" s="6" t="s">
        <v>39</v>
      </c>
    </row>
    <row r="70" spans="1:1" ht="15.6" x14ac:dyDescent="0.3">
      <c r="A70" s="5" t="s">
        <v>40</v>
      </c>
    </row>
    <row r="71" spans="1:1" ht="15.6" x14ac:dyDescent="0.3">
      <c r="A71" s="6" t="s">
        <v>41</v>
      </c>
    </row>
    <row r="72" spans="1:1" ht="15.6" x14ac:dyDescent="0.3">
      <c r="A72" s="6" t="s">
        <v>42</v>
      </c>
    </row>
    <row r="73" spans="1:1" ht="15.6" x14ac:dyDescent="0.3">
      <c r="A73" s="5" t="s">
        <v>43</v>
      </c>
    </row>
    <row r="74" spans="1:1" ht="15.6" x14ac:dyDescent="0.3">
      <c r="A74" s="6" t="s">
        <v>44</v>
      </c>
    </row>
    <row r="75" spans="1:1" ht="15.6" x14ac:dyDescent="0.3">
      <c r="A75" s="6" t="s">
        <v>45</v>
      </c>
    </row>
    <row r="76" spans="1:1" ht="15.6" x14ac:dyDescent="0.3">
      <c r="A76" s="6" t="s">
        <v>46</v>
      </c>
    </row>
    <row r="77" spans="1:1" ht="15.6" x14ac:dyDescent="0.3">
      <c r="A77" s="6" t="s">
        <v>47</v>
      </c>
    </row>
    <row r="78" spans="1:1" ht="15.6" x14ac:dyDescent="0.3">
      <c r="A78" s="6" t="s">
        <v>48</v>
      </c>
    </row>
    <row r="79" spans="1:1" ht="15.6" x14ac:dyDescent="0.3">
      <c r="A79" s="6" t="s">
        <v>49</v>
      </c>
    </row>
    <row r="80" spans="1:1" ht="15.6" x14ac:dyDescent="0.3">
      <c r="A80" s="5" t="s">
        <v>50</v>
      </c>
    </row>
    <row r="81" spans="1:1" ht="15.6" x14ac:dyDescent="0.3">
      <c r="A81" s="5" t="s">
        <v>51</v>
      </c>
    </row>
    <row r="82" spans="1:1" ht="15.6" x14ac:dyDescent="0.3">
      <c r="A82" s="6" t="s">
        <v>52</v>
      </c>
    </row>
    <row r="83" spans="1:1" ht="15.6" x14ac:dyDescent="0.3">
      <c r="A83" s="5" t="s">
        <v>53</v>
      </c>
    </row>
    <row r="84" spans="1:1" ht="15.6" x14ac:dyDescent="0.3">
      <c r="A84" s="5" t="s">
        <v>54</v>
      </c>
    </row>
    <row r="85" spans="1:1" ht="15.6" x14ac:dyDescent="0.3">
      <c r="A85" s="6" t="s">
        <v>55</v>
      </c>
    </row>
    <row r="86" spans="1:1" ht="15.6" x14ac:dyDescent="0.3">
      <c r="A86" s="6" t="s">
        <v>56</v>
      </c>
    </row>
    <row r="87" spans="1:1" ht="15.6" x14ac:dyDescent="0.3">
      <c r="A87" s="6" t="s">
        <v>57</v>
      </c>
    </row>
    <row r="88" spans="1:1" ht="15.6" x14ac:dyDescent="0.3">
      <c r="A88" s="6" t="s">
        <v>58</v>
      </c>
    </row>
    <row r="89" spans="1:1" ht="15.6" x14ac:dyDescent="0.3">
      <c r="A89" s="6" t="s">
        <v>59</v>
      </c>
    </row>
    <row r="90" spans="1:1" ht="15.6" x14ac:dyDescent="0.3">
      <c r="A90" s="4" t="s">
        <v>60</v>
      </c>
    </row>
    <row r="91" spans="1:1" ht="15.6" x14ac:dyDescent="0.3">
      <c r="A91" s="6" t="s">
        <v>61</v>
      </c>
    </row>
    <row r="92" spans="1:1" ht="15.6" x14ac:dyDescent="0.3">
      <c r="A92" s="6" t="s">
        <v>62</v>
      </c>
    </row>
    <row r="93" spans="1:1" ht="15.6" x14ac:dyDescent="0.3">
      <c r="A93" s="4" t="s">
        <v>63</v>
      </c>
    </row>
    <row r="94" spans="1:1" ht="15.6" x14ac:dyDescent="0.3">
      <c r="A94" s="6" t="s">
        <v>64</v>
      </c>
    </row>
    <row r="95" spans="1:1" ht="15.6" x14ac:dyDescent="0.3">
      <c r="A95" s="6" t="s">
        <v>65</v>
      </c>
    </row>
    <row r="96" spans="1:1" ht="15.6" x14ac:dyDescent="0.3">
      <c r="A96" s="6" t="s">
        <v>66</v>
      </c>
    </row>
    <row r="97" spans="1:1" ht="15.6" x14ac:dyDescent="0.3">
      <c r="A97" s="6" t="s">
        <v>67</v>
      </c>
    </row>
    <row r="98" spans="1:1" ht="15.6" x14ac:dyDescent="0.3">
      <c r="A98" s="6" t="s">
        <v>68</v>
      </c>
    </row>
    <row r="99" spans="1:1" ht="15.6" x14ac:dyDescent="0.3">
      <c r="A99" s="6" t="s">
        <v>69</v>
      </c>
    </row>
    <row r="100" spans="1:1" ht="15.6" x14ac:dyDescent="0.3">
      <c r="A100" s="6" t="s">
        <v>70</v>
      </c>
    </row>
    <row r="101" spans="1:1" ht="15.6" x14ac:dyDescent="0.3">
      <c r="A101" s="5" t="s">
        <v>71</v>
      </c>
    </row>
    <row r="102" spans="1:1" ht="15.6" x14ac:dyDescent="0.3">
      <c r="A102" s="5" t="s">
        <v>72</v>
      </c>
    </row>
    <row r="103" spans="1:1" ht="15.6" x14ac:dyDescent="0.3">
      <c r="A103" s="6" t="s">
        <v>73</v>
      </c>
    </row>
    <row r="104" spans="1:1" ht="15.6" x14ac:dyDescent="0.3">
      <c r="A104" s="6" t="s">
        <v>74</v>
      </c>
    </row>
    <row r="105" spans="1:1" ht="15.6" x14ac:dyDescent="0.3">
      <c r="A105" s="6" t="s">
        <v>75</v>
      </c>
    </row>
    <row r="106" spans="1:1" ht="15.6" x14ac:dyDescent="0.3">
      <c r="A106" s="5" t="s">
        <v>76</v>
      </c>
    </row>
    <row r="107" spans="1:1" ht="15.6" x14ac:dyDescent="0.3">
      <c r="A107" s="6" t="s">
        <v>77</v>
      </c>
    </row>
    <row r="108" spans="1:1" ht="15.6" x14ac:dyDescent="0.3">
      <c r="A108" s="6" t="s">
        <v>78</v>
      </c>
    </row>
    <row r="109" spans="1:1" ht="15.6" x14ac:dyDescent="0.3">
      <c r="A109" s="5" t="s">
        <v>79</v>
      </c>
    </row>
    <row r="110" spans="1:1" ht="15.6" x14ac:dyDescent="0.3">
      <c r="A110" s="6" t="s">
        <v>80</v>
      </c>
    </row>
    <row r="111" spans="1:1" ht="15.6" x14ac:dyDescent="0.3">
      <c r="A111" s="4" t="s">
        <v>81</v>
      </c>
    </row>
    <row r="112" spans="1:1" ht="18.600000000000001" x14ac:dyDescent="0.3">
      <c r="A112" s="6" t="s">
        <v>298</v>
      </c>
    </row>
    <row r="113" spans="1:1" ht="15.6" x14ac:dyDescent="0.3">
      <c r="A113" s="5" t="s">
        <v>82</v>
      </c>
    </row>
    <row r="114" spans="1:1" ht="15.6" x14ac:dyDescent="0.3">
      <c r="A114" s="6" t="s">
        <v>83</v>
      </c>
    </row>
    <row r="115" spans="1:1" ht="15.6" x14ac:dyDescent="0.3">
      <c r="A115" s="6" t="s">
        <v>84</v>
      </c>
    </row>
    <row r="116" spans="1:1" ht="15.6" x14ac:dyDescent="0.3">
      <c r="A116" s="6" t="s">
        <v>85</v>
      </c>
    </row>
    <row r="117" spans="1:1" ht="15.6" x14ac:dyDescent="0.3">
      <c r="A117" s="6" t="s">
        <v>86</v>
      </c>
    </row>
    <row r="118" spans="1:1" ht="15.6" x14ac:dyDescent="0.3">
      <c r="A118" s="6" t="s">
        <v>87</v>
      </c>
    </row>
    <row r="119" spans="1:1" ht="15.6" x14ac:dyDescent="0.3">
      <c r="A119" s="6" t="s">
        <v>88</v>
      </c>
    </row>
    <row r="120" spans="1:1" ht="15.6" x14ac:dyDescent="0.3">
      <c r="A120" s="6" t="s">
        <v>89</v>
      </c>
    </row>
    <row r="121" spans="1:1" ht="15.6" x14ac:dyDescent="0.3">
      <c r="A121" s="6" t="s">
        <v>90</v>
      </c>
    </row>
    <row r="122" spans="1:1" ht="15.6" x14ac:dyDescent="0.3">
      <c r="A122" s="5" t="s">
        <v>91</v>
      </c>
    </row>
    <row r="123" spans="1:1" ht="15.6" x14ac:dyDescent="0.3">
      <c r="A123" s="6" t="s">
        <v>92</v>
      </c>
    </row>
    <row r="124" spans="1:1" ht="15.6" x14ac:dyDescent="0.3">
      <c r="A124" s="6" t="s">
        <v>93</v>
      </c>
    </row>
    <row r="125" spans="1:1" ht="15.6" x14ac:dyDescent="0.3">
      <c r="A125" s="5" t="s">
        <v>94</v>
      </c>
    </row>
    <row r="126" spans="1:1" ht="15.6" x14ac:dyDescent="0.3">
      <c r="A126" s="6" t="s">
        <v>95</v>
      </c>
    </row>
    <row r="127" spans="1:1" ht="15.6" x14ac:dyDescent="0.3">
      <c r="A127" s="6" t="s">
        <v>96</v>
      </c>
    </row>
    <row r="128" spans="1:1" ht="15.6" x14ac:dyDescent="0.3">
      <c r="A128" s="6" t="s">
        <v>97</v>
      </c>
    </row>
    <row r="129" spans="1:1" ht="15.6" x14ac:dyDescent="0.3">
      <c r="A129" s="5" t="s">
        <v>98</v>
      </c>
    </row>
    <row r="130" spans="1:1" ht="15.6" x14ac:dyDescent="0.3">
      <c r="A130" s="4" t="s">
        <v>99</v>
      </c>
    </row>
    <row r="131" spans="1:1" ht="15.6" x14ac:dyDescent="0.3">
      <c r="A131" s="6" t="s">
        <v>100</v>
      </c>
    </row>
    <row r="132" spans="1:1" ht="15.6" x14ac:dyDescent="0.3">
      <c r="A132" s="6" t="s">
        <v>101</v>
      </c>
    </row>
    <row r="133" spans="1:1" ht="15.6" x14ac:dyDescent="0.3">
      <c r="A133" s="4" t="s">
        <v>102</v>
      </c>
    </row>
    <row r="134" spans="1:1" ht="15.6" x14ac:dyDescent="0.3">
      <c r="A134" s="6" t="s">
        <v>103</v>
      </c>
    </row>
    <row r="135" spans="1:1" ht="15.6" x14ac:dyDescent="0.3">
      <c r="A135" s="6" t="s">
        <v>104</v>
      </c>
    </row>
    <row r="136" spans="1:1" ht="15.6" x14ac:dyDescent="0.3">
      <c r="A136" s="6" t="s">
        <v>105</v>
      </c>
    </row>
    <row r="137" spans="1:1" ht="15.6" x14ac:dyDescent="0.3">
      <c r="A137" s="4" t="s">
        <v>106</v>
      </c>
    </row>
    <row r="138" spans="1:1" ht="15.6" x14ac:dyDescent="0.3">
      <c r="A138" s="6" t="s">
        <v>107</v>
      </c>
    </row>
    <row r="139" spans="1:1" ht="15.6" x14ac:dyDescent="0.3">
      <c r="A139" s="6" t="s">
        <v>108</v>
      </c>
    </row>
    <row r="140" spans="1:1" x14ac:dyDescent="0.3">
      <c r="A140" s="98"/>
    </row>
    <row r="141" spans="1:1" x14ac:dyDescent="0.3">
      <c r="A141" s="98"/>
    </row>
    <row r="142" spans="1:1" x14ac:dyDescent="0.3">
      <c r="A142" s="98"/>
    </row>
  </sheetData>
  <mergeCells count="7">
    <mergeCell ref="A45:M45"/>
    <mergeCell ref="A46:M46"/>
    <mergeCell ref="A22:M22"/>
    <mergeCell ref="A21:M21"/>
    <mergeCell ref="C18:E18"/>
    <mergeCell ref="A23:M23"/>
    <mergeCell ref="A24:M24"/>
  </mergeCells>
  <dataValidations count="1">
    <dataValidation type="list" allowBlank="1" showInputMessage="1" showErrorMessage="1" sqref="A18" xr:uid="{BEF56FAF-346B-49A3-9049-DFC1EADB8738}">
      <formula1>"ROM, Lump Sum Proposal"</formula1>
    </dataValidation>
  </dataValidations>
  <pageMargins left="0.7" right="0.7" top="0.75" bottom="0.75" header="0.3" footer="0.3"/>
  <pageSetup paperSize="256" scale="6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2039-5D65-4D11-8B77-16A16B73D14C}">
  <dimension ref="A1:I67"/>
  <sheetViews>
    <sheetView tabSelected="1" view="pageLayout" topLeftCell="A22" zoomScale="70" zoomScaleNormal="100" zoomScalePageLayoutView="70" workbookViewId="0">
      <selection activeCell="A41" sqref="A41:B41"/>
    </sheetView>
  </sheetViews>
  <sheetFormatPr defaultRowHeight="14.4" x14ac:dyDescent="0.3"/>
  <cols>
    <col min="1" max="1" width="20.33203125" customWidth="1"/>
    <col min="2" max="2" width="28.6640625" customWidth="1"/>
    <col min="3" max="6" width="10.109375" customWidth="1"/>
    <col min="7" max="9" width="14.6640625" customWidth="1"/>
  </cols>
  <sheetData>
    <row r="1" spans="1:9" x14ac:dyDescent="0.3">
      <c r="A1" s="35" t="s">
        <v>111</v>
      </c>
      <c r="B1" s="36" t="str">
        <f>Cover!$B$10</f>
        <v>Mount Olympus Science and Technology - BETA Building</v>
      </c>
      <c r="C1" s="37"/>
      <c r="D1" s="37"/>
      <c r="E1" s="37"/>
      <c r="F1" s="37"/>
      <c r="G1" s="37"/>
      <c r="H1" s="38" t="s">
        <v>112</v>
      </c>
      <c r="I1" s="39">
        <f>Cover!$A$2</f>
        <v>45279</v>
      </c>
    </row>
    <row r="2" spans="1:9" ht="17.399999999999999" customHeight="1" x14ac:dyDescent="0.3">
      <c r="A2" s="12" t="s">
        <v>313</v>
      </c>
      <c r="B2" s="40"/>
      <c r="C2" s="40"/>
      <c r="D2" s="40"/>
      <c r="E2" s="122" t="s">
        <v>117</v>
      </c>
      <c r="F2" s="122" t="s">
        <v>113</v>
      </c>
      <c r="G2" s="40"/>
      <c r="H2" s="41" t="s">
        <v>114</v>
      </c>
      <c r="I2" s="13"/>
    </row>
    <row r="3" spans="1:9" x14ac:dyDescent="0.3">
      <c r="A3" s="14" t="s">
        <v>115</v>
      </c>
      <c r="B3" s="41" t="s">
        <v>116</v>
      </c>
      <c r="C3" s="41"/>
      <c r="D3" s="41"/>
      <c r="E3" s="122"/>
      <c r="F3" s="123"/>
      <c r="G3" s="41" t="s">
        <v>118</v>
      </c>
      <c r="H3" s="42">
        <v>0.03</v>
      </c>
      <c r="I3" s="15" t="s">
        <v>119</v>
      </c>
    </row>
    <row r="4" spans="1:9" x14ac:dyDescent="0.3">
      <c r="A4" s="43"/>
      <c r="B4" s="116"/>
      <c r="C4" s="117"/>
      <c r="D4" s="118"/>
      <c r="E4" s="17"/>
      <c r="F4" s="17"/>
      <c r="G4" s="17"/>
      <c r="H4" s="63" t="str">
        <f>IF(E4&gt;0,((E4*F4)*$H$3),"")</f>
        <v/>
      </c>
      <c r="I4" s="80">
        <f>IF(E4&gt;0,(E4*F4)+G4+H4,0)</f>
        <v>0</v>
      </c>
    </row>
    <row r="5" spans="1:9" x14ac:dyDescent="0.3">
      <c r="A5" s="43"/>
      <c r="B5" s="116"/>
      <c r="C5" s="117"/>
      <c r="D5" s="118"/>
      <c r="E5" s="17"/>
      <c r="F5" s="17"/>
      <c r="G5" s="17"/>
      <c r="H5" s="63" t="str">
        <f t="shared" ref="H5:H10" si="0">IF(E5&gt;0,((E5*F5)*$H$3),"")</f>
        <v/>
      </c>
      <c r="I5" s="80">
        <f t="shared" ref="I5:I9" si="1">IF(E5&gt;0,(E5*F5)+G5+H5,0)</f>
        <v>0</v>
      </c>
    </row>
    <row r="6" spans="1:9" x14ac:dyDescent="0.3">
      <c r="A6" s="43"/>
      <c r="B6" s="116"/>
      <c r="C6" s="117"/>
      <c r="D6" s="118"/>
      <c r="E6" s="17"/>
      <c r="F6" s="17"/>
      <c r="G6" s="17"/>
      <c r="H6" s="63" t="str">
        <f t="shared" si="0"/>
        <v/>
      </c>
      <c r="I6" s="80">
        <f t="shared" si="1"/>
        <v>0</v>
      </c>
    </row>
    <row r="7" spans="1:9" x14ac:dyDescent="0.3">
      <c r="A7" s="43"/>
      <c r="B7" s="116"/>
      <c r="C7" s="117"/>
      <c r="D7" s="118"/>
      <c r="E7" s="17"/>
      <c r="F7" s="17"/>
      <c r="G7" s="17"/>
      <c r="H7" s="63" t="str">
        <f t="shared" si="0"/>
        <v/>
      </c>
      <c r="I7" s="80">
        <f t="shared" si="1"/>
        <v>0</v>
      </c>
    </row>
    <row r="8" spans="1:9" x14ac:dyDescent="0.3">
      <c r="A8" s="43"/>
      <c r="B8" s="116"/>
      <c r="C8" s="117"/>
      <c r="D8" s="118"/>
      <c r="E8" s="17"/>
      <c r="F8" s="17"/>
      <c r="G8" s="17"/>
      <c r="H8" s="63" t="str">
        <f t="shared" si="0"/>
        <v/>
      </c>
      <c r="I8" s="80">
        <f t="shared" si="1"/>
        <v>0</v>
      </c>
    </row>
    <row r="9" spans="1:9" x14ac:dyDescent="0.3">
      <c r="A9" s="43"/>
      <c r="B9" s="116"/>
      <c r="C9" s="117"/>
      <c r="D9" s="118"/>
      <c r="E9" s="17"/>
      <c r="F9" s="17"/>
      <c r="G9" s="17"/>
      <c r="H9" s="63" t="str">
        <f t="shared" si="0"/>
        <v/>
      </c>
      <c r="I9" s="80">
        <f t="shared" si="1"/>
        <v>0</v>
      </c>
    </row>
    <row r="10" spans="1:9" ht="15" thickBot="1" x14ac:dyDescent="0.35">
      <c r="A10" s="44"/>
      <c r="B10" s="119"/>
      <c r="C10" s="120"/>
      <c r="D10" s="121"/>
      <c r="E10" s="25"/>
      <c r="F10" s="25"/>
      <c r="G10" s="25"/>
      <c r="H10" s="72" t="str">
        <f t="shared" si="0"/>
        <v/>
      </c>
      <c r="I10" s="81">
        <f>IF(E10&gt;0,(E10*F10)+G10+H10,0)</f>
        <v>0</v>
      </c>
    </row>
    <row r="11" spans="1:9" ht="16.8" thickTop="1" thickBot="1" x14ac:dyDescent="0.35">
      <c r="A11" s="8"/>
      <c r="B11" s="9"/>
      <c r="C11" s="9"/>
      <c r="D11" s="9"/>
      <c r="E11" s="9"/>
      <c r="F11" s="9"/>
      <c r="G11" s="9"/>
      <c r="H11" s="10" t="s">
        <v>120</v>
      </c>
      <c r="I11" s="70">
        <f>SUM(I4:I10)</f>
        <v>0</v>
      </c>
    </row>
    <row r="12" spans="1:9" ht="17.399999999999999" x14ac:dyDescent="0.3">
      <c r="A12" s="18" t="s">
        <v>145</v>
      </c>
      <c r="B12" s="19"/>
      <c r="C12" s="20" t="s">
        <v>121</v>
      </c>
      <c r="D12" s="20" t="s">
        <v>122</v>
      </c>
      <c r="E12" s="20" t="s">
        <v>123</v>
      </c>
      <c r="F12" s="20" t="s">
        <v>279</v>
      </c>
      <c r="G12" s="20" t="s">
        <v>236</v>
      </c>
      <c r="H12" s="20" t="s">
        <v>124</v>
      </c>
      <c r="I12" s="21" t="s">
        <v>119</v>
      </c>
    </row>
    <row r="13" spans="1:9" x14ac:dyDescent="0.3">
      <c r="A13" s="124" t="s">
        <v>238</v>
      </c>
      <c r="B13" s="125"/>
      <c r="C13" s="73"/>
      <c r="D13" s="71"/>
      <c r="E13" s="71"/>
      <c r="F13" s="71"/>
      <c r="G13" s="74">
        <v>123</v>
      </c>
      <c r="H13" s="75">
        <v>0</v>
      </c>
      <c r="I13" s="80">
        <f>(SUM(C13:F13)*G13)+H13</f>
        <v>0</v>
      </c>
    </row>
    <row r="14" spans="1:9" x14ac:dyDescent="0.3">
      <c r="A14" s="124" t="s">
        <v>239</v>
      </c>
      <c r="B14" s="125"/>
      <c r="C14" s="71"/>
      <c r="D14" s="73"/>
      <c r="E14" s="71"/>
      <c r="F14" s="71"/>
      <c r="G14" s="74">
        <v>174</v>
      </c>
      <c r="H14" s="74"/>
      <c r="I14" s="80">
        <f>(SUM(C14:F14)*G14)</f>
        <v>0</v>
      </c>
    </row>
    <row r="15" spans="1:9" x14ac:dyDescent="0.3">
      <c r="A15" s="124" t="s">
        <v>240</v>
      </c>
      <c r="B15" s="125"/>
      <c r="C15" s="71"/>
      <c r="D15" s="71"/>
      <c r="E15" s="73"/>
      <c r="F15" s="71"/>
      <c r="G15" s="74">
        <v>234</v>
      </c>
      <c r="H15" s="74"/>
      <c r="I15" s="80">
        <f>(SUM(C15:F15)*G15)</f>
        <v>0</v>
      </c>
    </row>
    <row r="16" spans="1:9" x14ac:dyDescent="0.3">
      <c r="A16" s="124" t="s">
        <v>278</v>
      </c>
      <c r="B16" s="125"/>
      <c r="C16" s="71"/>
      <c r="D16" s="71"/>
      <c r="E16" s="71"/>
      <c r="F16" s="73"/>
      <c r="G16" s="74">
        <v>140</v>
      </c>
      <c r="H16" s="74"/>
      <c r="I16" s="80">
        <f>(SUM(C16:F16)*G16)</f>
        <v>0</v>
      </c>
    </row>
    <row r="17" spans="1:9" x14ac:dyDescent="0.3">
      <c r="A17" s="124" t="s">
        <v>237</v>
      </c>
      <c r="B17" s="125"/>
      <c r="C17" s="7"/>
      <c r="D17" s="7"/>
      <c r="E17" s="7"/>
      <c r="F17" s="7"/>
      <c r="G17" s="7"/>
      <c r="H17" s="7"/>
      <c r="I17" s="80">
        <f>0.2*(I13-H13)</f>
        <v>0</v>
      </c>
    </row>
    <row r="18" spans="1:9" ht="15" thickBot="1" x14ac:dyDescent="0.35">
      <c r="A18" s="126" t="s">
        <v>125</v>
      </c>
      <c r="B18" s="127"/>
      <c r="C18" s="107"/>
      <c r="D18" s="107"/>
      <c r="E18" s="107"/>
      <c r="F18" s="26"/>
      <c r="G18" s="26"/>
      <c r="H18" s="68">
        <f>0.03*SUM(H13:H16)</f>
        <v>0</v>
      </c>
      <c r="I18" s="81">
        <f>H18</f>
        <v>0</v>
      </c>
    </row>
    <row r="19" spans="1:9" ht="15.6" thickTop="1" thickBot="1" x14ac:dyDescent="0.35">
      <c r="A19" s="22" t="s">
        <v>146</v>
      </c>
      <c r="B19" s="23"/>
      <c r="C19" s="24">
        <f>SUM(C13:C18)</f>
        <v>0</v>
      </c>
      <c r="D19" s="24">
        <f>SUM(D13:D18)</f>
        <v>0</v>
      </c>
      <c r="E19" s="24">
        <f>SUM(E13:E18)</f>
        <v>0</v>
      </c>
      <c r="F19" s="24">
        <f>SUM(F13:F18)</f>
        <v>0</v>
      </c>
      <c r="G19" s="76"/>
      <c r="H19" s="69">
        <f>SUM(H13:H18)</f>
        <v>0</v>
      </c>
      <c r="I19" s="79">
        <f>SUM(I13:I18)</f>
        <v>0</v>
      </c>
    </row>
    <row r="20" spans="1:9" ht="17.399999999999999" x14ac:dyDescent="0.3">
      <c r="A20" s="18" t="s">
        <v>147</v>
      </c>
      <c r="B20" s="19"/>
      <c r="C20" s="20" t="s">
        <v>121</v>
      </c>
      <c r="D20" s="20" t="s">
        <v>122</v>
      </c>
      <c r="E20" s="20" t="s">
        <v>123</v>
      </c>
      <c r="F20" s="20" t="s">
        <v>279</v>
      </c>
      <c r="G20" s="20" t="s">
        <v>236</v>
      </c>
      <c r="H20" s="20" t="s">
        <v>124</v>
      </c>
      <c r="I20" s="21" t="s">
        <v>119</v>
      </c>
    </row>
    <row r="21" spans="1:9" x14ac:dyDescent="0.3">
      <c r="A21" s="124" t="s">
        <v>241</v>
      </c>
      <c r="B21" s="125"/>
      <c r="C21" s="78">
        <f>Takeoff!H253</f>
        <v>16</v>
      </c>
      <c r="D21" s="7"/>
      <c r="E21" s="7"/>
      <c r="F21" s="7"/>
      <c r="G21" s="74">
        <f>'Labor Rates'!D7</f>
        <v>166.25</v>
      </c>
      <c r="H21" s="74">
        <f>Takeoff!G253</f>
        <v>0</v>
      </c>
      <c r="I21" s="80">
        <f>(SUM(C21:F21)*G21)+H21</f>
        <v>2660</v>
      </c>
    </row>
    <row r="22" spans="1:9" x14ac:dyDescent="0.3">
      <c r="A22" s="124" t="s">
        <v>242</v>
      </c>
      <c r="B22" s="125"/>
      <c r="C22" s="7"/>
      <c r="D22" s="17"/>
      <c r="E22" s="7"/>
      <c r="F22" s="7"/>
      <c r="G22" s="74">
        <f>'Labor Rates'!F7</f>
        <v>240</v>
      </c>
      <c r="H22" s="74"/>
      <c r="I22" s="80" t="str">
        <f>IF(D22&gt;0,(SUM(C22:F22)*G22),"")</f>
        <v/>
      </c>
    </row>
    <row r="23" spans="1:9" x14ac:dyDescent="0.3">
      <c r="A23" s="124" t="s">
        <v>243</v>
      </c>
      <c r="B23" s="125"/>
      <c r="C23" s="7"/>
      <c r="D23" s="7"/>
      <c r="E23" s="17"/>
      <c r="F23" s="7"/>
      <c r="G23" s="74">
        <f>'Labor Rates'!H7</f>
        <v>296.66666666666669</v>
      </c>
      <c r="H23" s="74"/>
      <c r="I23" s="80" t="str">
        <f>IF(E23&gt;0,(SUM(C23:F23)*G23),"")</f>
        <v/>
      </c>
    </row>
    <row r="24" spans="1:9" x14ac:dyDescent="0.3">
      <c r="A24" s="124" t="s">
        <v>277</v>
      </c>
      <c r="B24" s="125"/>
      <c r="C24" s="7"/>
      <c r="D24" s="7"/>
      <c r="E24" s="7"/>
      <c r="F24" s="17"/>
      <c r="G24" s="74">
        <f>'Labor Rates'!J7</f>
        <v>160</v>
      </c>
      <c r="H24" s="74"/>
      <c r="I24" s="80" t="str">
        <f>IF(F24&gt;0,(SUM(C24:F24)*G24),"")</f>
        <v/>
      </c>
    </row>
    <row r="25" spans="1:9" x14ac:dyDescent="0.3">
      <c r="A25" s="124" t="s">
        <v>125</v>
      </c>
      <c r="B25" s="125"/>
      <c r="C25" s="7"/>
      <c r="D25" s="7"/>
      <c r="E25" s="7"/>
      <c r="F25" s="7"/>
      <c r="G25" s="74"/>
      <c r="H25" s="74">
        <f>H21*0.03</f>
        <v>0</v>
      </c>
      <c r="I25" s="80">
        <f>H25</f>
        <v>0</v>
      </c>
    </row>
    <row r="26" spans="1:9" x14ac:dyDescent="0.3">
      <c r="A26" s="124" t="s">
        <v>126</v>
      </c>
      <c r="B26" s="125"/>
      <c r="C26" s="7"/>
      <c r="D26" s="7"/>
      <c r="E26" s="7"/>
      <c r="F26" s="7"/>
      <c r="G26" s="74"/>
      <c r="H26" s="74">
        <f>H21*0.03</f>
        <v>0</v>
      </c>
      <c r="I26" s="80">
        <f>H26</f>
        <v>0</v>
      </c>
    </row>
    <row r="27" spans="1:9" x14ac:dyDescent="0.3">
      <c r="A27" s="124" t="s">
        <v>299</v>
      </c>
      <c r="B27" s="125"/>
      <c r="C27" s="7"/>
      <c r="D27" s="7"/>
      <c r="E27" s="7"/>
      <c r="F27" s="7"/>
      <c r="G27" s="74"/>
      <c r="H27" s="74"/>
      <c r="I27" s="80">
        <f>Rentals!I56</f>
        <v>3750</v>
      </c>
    </row>
    <row r="28" spans="1:9" x14ac:dyDescent="0.3">
      <c r="A28" s="124" t="s">
        <v>127</v>
      </c>
      <c r="B28" s="125"/>
      <c r="C28" s="17"/>
      <c r="D28" s="17"/>
      <c r="E28" s="17"/>
      <c r="F28" s="17"/>
      <c r="G28" s="74"/>
      <c r="H28" s="74"/>
      <c r="I28" s="80">
        <f>(C28*'Labor Rates'!D5)+(D28*'Labor Rates'!F5)+(E28*'Labor Rates'!H5)+(F28*'Labor Rates'!J5)</f>
        <v>0</v>
      </c>
    </row>
    <row r="29" spans="1:9" ht="15" thickBot="1" x14ac:dyDescent="0.35">
      <c r="A29" s="126" t="s">
        <v>128</v>
      </c>
      <c r="B29" s="127"/>
      <c r="C29" s="25">
        <f>25*8</f>
        <v>200</v>
      </c>
      <c r="D29" s="25"/>
      <c r="E29" s="25"/>
      <c r="F29" s="25"/>
      <c r="G29" s="77"/>
      <c r="H29" s="77"/>
      <c r="I29" s="81">
        <f>(C29*'Labor Rates'!D6)+(D29*'Labor Rates'!F6)+(E29*'Labor Rates'!H6)+(F29*'Labor Rates'!J6)</f>
        <v>42000</v>
      </c>
    </row>
    <row r="30" spans="1:9" ht="15.6" thickTop="1" thickBot="1" x14ac:dyDescent="0.35">
      <c r="A30" s="22" t="s">
        <v>148</v>
      </c>
      <c r="B30" s="23"/>
      <c r="C30" s="24">
        <f t="shared" ref="C30:D30" si="2">SUM(C21:C29)</f>
        <v>216</v>
      </c>
      <c r="D30" s="24">
        <f t="shared" si="2"/>
        <v>0</v>
      </c>
      <c r="E30" s="24">
        <f>SUM(E21:E29)</f>
        <v>0</v>
      </c>
      <c r="F30" s="24">
        <f>SUM(F21:F29)</f>
        <v>0</v>
      </c>
      <c r="G30" s="24"/>
      <c r="H30" s="69">
        <f>SUM(H21:H29)</f>
        <v>0</v>
      </c>
      <c r="I30" s="70">
        <f>SUM(I21:I29)</f>
        <v>48410</v>
      </c>
    </row>
    <row r="31" spans="1:9" ht="17.399999999999999" x14ac:dyDescent="0.3">
      <c r="A31" s="18" t="s">
        <v>129</v>
      </c>
      <c r="B31" s="19"/>
      <c r="C31" s="20" t="s">
        <v>121</v>
      </c>
      <c r="D31" s="20" t="s">
        <v>122</v>
      </c>
      <c r="E31" s="20" t="s">
        <v>123</v>
      </c>
      <c r="F31" s="20" t="s">
        <v>279</v>
      </c>
      <c r="G31" s="20" t="s">
        <v>236</v>
      </c>
      <c r="H31" s="20"/>
      <c r="I31" s="21" t="s">
        <v>119</v>
      </c>
    </row>
    <row r="32" spans="1:9" x14ac:dyDescent="0.3">
      <c r="A32" s="124" t="s">
        <v>130</v>
      </c>
      <c r="B32" s="125"/>
      <c r="C32" s="17">
        <v>8</v>
      </c>
      <c r="D32" s="7"/>
      <c r="E32" s="7"/>
      <c r="F32" s="7"/>
      <c r="G32" s="74">
        <f>'Labor Rates'!D9</f>
        <v>250</v>
      </c>
      <c r="H32" s="7"/>
      <c r="I32" s="80">
        <f>SUM(C32:F32)*G32</f>
        <v>2000</v>
      </c>
    </row>
    <row r="33" spans="1:9" x14ac:dyDescent="0.3">
      <c r="A33" s="124" t="s">
        <v>11</v>
      </c>
      <c r="B33" s="125"/>
      <c r="C33" s="17">
        <v>16</v>
      </c>
      <c r="D33" s="7"/>
      <c r="E33" s="7"/>
      <c r="F33" s="7"/>
      <c r="G33" s="74">
        <f>'Labor Rates'!D10</f>
        <v>210</v>
      </c>
      <c r="H33" s="7"/>
      <c r="I33" s="80">
        <f t="shared" ref="I33:I37" si="3">SUM(C33:F33)*G33</f>
        <v>3360</v>
      </c>
    </row>
    <row r="34" spans="1:9" x14ac:dyDescent="0.3">
      <c r="A34" s="124" t="s">
        <v>131</v>
      </c>
      <c r="B34" s="125"/>
      <c r="C34" s="17">
        <v>16</v>
      </c>
      <c r="D34" s="7"/>
      <c r="E34" s="7"/>
      <c r="F34" s="7"/>
      <c r="G34" s="74">
        <f>'Labor Rates'!D11</f>
        <v>100</v>
      </c>
      <c r="H34" s="7"/>
      <c r="I34" s="80">
        <f t="shared" si="3"/>
        <v>1600</v>
      </c>
    </row>
    <row r="35" spans="1:9" x14ac:dyDescent="0.3">
      <c r="A35" s="124" t="s">
        <v>132</v>
      </c>
      <c r="B35" s="125"/>
      <c r="C35" s="17">
        <f>25*4/5</f>
        <v>20</v>
      </c>
      <c r="D35" s="7"/>
      <c r="E35" s="7"/>
      <c r="F35" s="7"/>
      <c r="G35" s="74">
        <f>'Labor Rates'!D12</f>
        <v>175</v>
      </c>
      <c r="H35" s="7"/>
      <c r="I35" s="80">
        <f t="shared" si="3"/>
        <v>3500</v>
      </c>
    </row>
    <row r="36" spans="1:9" x14ac:dyDescent="0.3">
      <c r="A36" s="124" t="s">
        <v>133</v>
      </c>
      <c r="B36" s="125"/>
      <c r="C36" s="17">
        <v>16</v>
      </c>
      <c r="D36" s="7"/>
      <c r="E36" s="7"/>
      <c r="F36" s="7"/>
      <c r="G36" s="74">
        <f>'Labor Rates'!D13</f>
        <v>110</v>
      </c>
      <c r="H36" s="7"/>
      <c r="I36" s="80">
        <f t="shared" si="3"/>
        <v>1760</v>
      </c>
    </row>
    <row r="37" spans="1:9" ht="15" thickBot="1" x14ac:dyDescent="0.35">
      <c r="A37" s="126" t="s">
        <v>134</v>
      </c>
      <c r="B37" s="127"/>
      <c r="C37" s="25">
        <v>16</v>
      </c>
      <c r="D37" s="7"/>
      <c r="E37" s="7"/>
      <c r="F37" s="7"/>
      <c r="G37" s="77">
        <f>'Labor Rates'!D14</f>
        <v>125</v>
      </c>
      <c r="H37" s="26"/>
      <c r="I37" s="81">
        <f t="shared" si="3"/>
        <v>2000</v>
      </c>
    </row>
    <row r="38" spans="1:9" ht="15.6" thickTop="1" thickBot="1" x14ac:dyDescent="0.35">
      <c r="A38" s="22" t="s">
        <v>135</v>
      </c>
      <c r="B38" s="23"/>
      <c r="C38" s="24">
        <f t="shared" ref="C38:D38" si="4">SUM(C32:C37)</f>
        <v>92</v>
      </c>
      <c r="D38" s="24">
        <f t="shared" si="4"/>
        <v>0</v>
      </c>
      <c r="E38" s="24">
        <f>SUM(E32:E37)</f>
        <v>0</v>
      </c>
      <c r="F38" s="24">
        <f>SUM(F32:F37)</f>
        <v>0</v>
      </c>
      <c r="G38" s="24"/>
      <c r="H38" s="24"/>
      <c r="I38" s="11">
        <f>SUM(I32:I37)</f>
        <v>14220</v>
      </c>
    </row>
    <row r="39" spans="1:9" ht="17.399999999999999" x14ac:dyDescent="0.3">
      <c r="A39" s="18" t="s">
        <v>136</v>
      </c>
      <c r="B39" s="19"/>
      <c r="C39" s="20"/>
      <c r="D39" s="20"/>
      <c r="E39" s="20"/>
      <c r="F39" s="20"/>
      <c r="G39" s="20"/>
      <c r="H39" s="20"/>
      <c r="I39" s="21" t="s">
        <v>119</v>
      </c>
    </row>
    <row r="40" spans="1:9" x14ac:dyDescent="0.3">
      <c r="A40" s="128" t="s">
        <v>303</v>
      </c>
      <c r="B40" s="129"/>
      <c r="C40" s="7"/>
      <c r="D40" s="7"/>
      <c r="E40" s="7"/>
      <c r="F40" s="7"/>
      <c r="G40" s="7"/>
      <c r="H40" s="7"/>
      <c r="I40" s="84">
        <f>-17*(2000/30)</f>
        <v>-1133.3333333333335</v>
      </c>
    </row>
    <row r="41" spans="1:9" x14ac:dyDescent="0.3">
      <c r="A41" s="128" t="s">
        <v>304</v>
      </c>
      <c r="B41" s="129"/>
      <c r="C41" s="7"/>
      <c r="D41" s="7"/>
      <c r="E41" s="7"/>
      <c r="F41" s="7"/>
      <c r="G41" s="7"/>
      <c r="H41" s="7"/>
      <c r="I41" s="84">
        <f>-3*22*(2000/30)</f>
        <v>-4400</v>
      </c>
    </row>
    <row r="42" spans="1:9" x14ac:dyDescent="0.3">
      <c r="A42" s="128" t="s">
        <v>305</v>
      </c>
      <c r="B42" s="129"/>
      <c r="C42" s="7"/>
      <c r="D42" s="7"/>
      <c r="E42" s="7"/>
      <c r="F42" s="7"/>
      <c r="G42" s="7"/>
      <c r="H42" s="7"/>
      <c r="I42" s="84">
        <f>5*8000</f>
        <v>40000</v>
      </c>
    </row>
    <row r="43" spans="1:9" x14ac:dyDescent="0.3">
      <c r="A43" s="128" t="s">
        <v>315</v>
      </c>
      <c r="B43" s="129"/>
      <c r="C43" s="7"/>
      <c r="D43" s="7"/>
      <c r="E43" s="7"/>
      <c r="F43" s="7"/>
      <c r="G43" s="7"/>
      <c r="H43" s="7"/>
      <c r="I43" s="84">
        <v>8000</v>
      </c>
    </row>
    <row r="44" spans="1:9" x14ac:dyDescent="0.3">
      <c r="A44" s="128" t="s">
        <v>316</v>
      </c>
      <c r="B44" s="129"/>
      <c r="C44" s="7"/>
      <c r="D44" s="7"/>
      <c r="E44" s="7"/>
      <c r="F44" s="7"/>
      <c r="G44" s="7"/>
      <c r="H44" s="7"/>
      <c r="I44" s="84">
        <v>2500</v>
      </c>
    </row>
    <row r="45" spans="1:9" x14ac:dyDescent="0.3">
      <c r="A45" s="128" t="s">
        <v>149</v>
      </c>
      <c r="B45" s="129"/>
      <c r="C45" s="7"/>
      <c r="D45" s="7"/>
      <c r="E45" s="7"/>
      <c r="F45" s="7"/>
      <c r="G45" s="7"/>
      <c r="H45" s="7"/>
      <c r="I45" s="84"/>
    </row>
    <row r="46" spans="1:9" x14ac:dyDescent="0.3">
      <c r="A46" s="128" t="s">
        <v>149</v>
      </c>
      <c r="B46" s="129"/>
      <c r="C46" s="7"/>
      <c r="D46" s="7"/>
      <c r="E46" s="7"/>
      <c r="F46" s="7"/>
      <c r="G46" s="7"/>
      <c r="H46" s="7"/>
      <c r="I46" s="84"/>
    </row>
    <row r="47" spans="1:9" x14ac:dyDescent="0.3">
      <c r="A47" s="128" t="s">
        <v>149</v>
      </c>
      <c r="B47" s="129"/>
      <c r="C47" s="7"/>
      <c r="D47" s="7"/>
      <c r="E47" s="7"/>
      <c r="F47" s="7"/>
      <c r="G47" s="7"/>
      <c r="H47" s="7"/>
      <c r="I47" s="84"/>
    </row>
    <row r="48" spans="1:9" x14ac:dyDescent="0.3">
      <c r="A48" s="128" t="s">
        <v>149</v>
      </c>
      <c r="B48" s="129"/>
      <c r="C48" s="7"/>
      <c r="D48" s="7"/>
      <c r="E48" s="7"/>
      <c r="F48" s="7"/>
      <c r="G48" s="7"/>
      <c r="H48" s="7"/>
      <c r="I48" s="84"/>
    </row>
    <row r="49" spans="1:9" x14ac:dyDescent="0.3">
      <c r="A49" s="128" t="s">
        <v>149</v>
      </c>
      <c r="B49" s="129"/>
      <c r="C49" s="7"/>
      <c r="D49" s="7"/>
      <c r="E49" s="7"/>
      <c r="F49" s="7"/>
      <c r="G49" s="7"/>
      <c r="H49" s="7"/>
      <c r="I49" s="84"/>
    </row>
    <row r="50" spans="1:9" x14ac:dyDescent="0.3">
      <c r="A50" s="128" t="s">
        <v>149</v>
      </c>
      <c r="B50" s="129"/>
      <c r="C50" s="7"/>
      <c r="D50" s="7"/>
      <c r="E50" s="7"/>
      <c r="F50" s="7"/>
      <c r="G50" s="7"/>
      <c r="H50" s="7"/>
      <c r="I50" s="84"/>
    </row>
    <row r="51" spans="1:9" x14ac:dyDescent="0.3">
      <c r="A51" s="128" t="s">
        <v>149</v>
      </c>
      <c r="B51" s="129"/>
      <c r="C51" s="7"/>
      <c r="D51" s="7"/>
      <c r="E51" s="7"/>
      <c r="F51" s="7"/>
      <c r="G51" s="7"/>
      <c r="H51" s="7"/>
      <c r="I51" s="84"/>
    </row>
    <row r="52" spans="1:9" x14ac:dyDescent="0.3">
      <c r="A52" s="128" t="s">
        <v>149</v>
      </c>
      <c r="B52" s="129"/>
      <c r="C52" s="7"/>
      <c r="D52" s="7"/>
      <c r="E52" s="7"/>
      <c r="F52" s="7"/>
      <c r="G52" s="7"/>
      <c r="H52" s="7"/>
      <c r="I52" s="84"/>
    </row>
    <row r="53" spans="1:9" x14ac:dyDescent="0.3">
      <c r="A53" s="128" t="s">
        <v>149</v>
      </c>
      <c r="B53" s="129"/>
      <c r="C53" s="7"/>
      <c r="D53" s="7"/>
      <c r="E53" s="7"/>
      <c r="F53" s="7"/>
      <c r="G53" s="7"/>
      <c r="H53" s="7"/>
      <c r="I53" s="84"/>
    </row>
    <row r="54" spans="1:9" x14ac:dyDescent="0.3">
      <c r="A54" s="128" t="s">
        <v>149</v>
      </c>
      <c r="B54" s="129"/>
      <c r="C54" s="7"/>
      <c r="D54" s="7"/>
      <c r="E54" s="7"/>
      <c r="F54" s="7"/>
      <c r="G54" s="7"/>
      <c r="H54" s="7"/>
      <c r="I54" s="84"/>
    </row>
    <row r="55" spans="1:9" x14ac:dyDescent="0.3">
      <c r="A55" s="128" t="s">
        <v>149</v>
      </c>
      <c r="B55" s="129"/>
      <c r="C55" s="7"/>
      <c r="D55" s="7"/>
      <c r="E55" s="7"/>
      <c r="F55" s="7"/>
      <c r="G55" s="7"/>
      <c r="H55" s="7"/>
      <c r="I55" s="84"/>
    </row>
    <row r="56" spans="1:9" x14ac:dyDescent="0.3">
      <c r="A56" s="128" t="s">
        <v>149</v>
      </c>
      <c r="B56" s="129"/>
      <c r="C56" s="7"/>
      <c r="D56" s="7"/>
      <c r="E56" s="7"/>
      <c r="F56" s="7"/>
      <c r="G56" s="7"/>
      <c r="H56" s="7"/>
      <c r="I56" s="84"/>
    </row>
    <row r="57" spans="1:9" x14ac:dyDescent="0.3">
      <c r="A57" s="128" t="s">
        <v>149</v>
      </c>
      <c r="B57" s="129"/>
      <c r="C57" s="7"/>
      <c r="D57" s="7"/>
      <c r="E57" s="7"/>
      <c r="F57" s="7"/>
      <c r="G57" s="7"/>
      <c r="H57" s="7"/>
      <c r="I57" s="84"/>
    </row>
    <row r="58" spans="1:9" x14ac:dyDescent="0.3">
      <c r="A58" s="128" t="s">
        <v>149</v>
      </c>
      <c r="B58" s="129"/>
      <c r="C58" s="7"/>
      <c r="D58" s="7"/>
      <c r="E58" s="7"/>
      <c r="F58" s="7"/>
      <c r="G58" s="7"/>
      <c r="H58" s="7"/>
      <c r="I58" s="84"/>
    </row>
    <row r="59" spans="1:9" ht="15" thickBot="1" x14ac:dyDescent="0.35">
      <c r="A59" s="134" t="s">
        <v>149</v>
      </c>
      <c r="B59" s="135"/>
      <c r="C59" s="26"/>
      <c r="D59" s="26"/>
      <c r="E59" s="26"/>
      <c r="F59" s="26"/>
      <c r="G59" s="26"/>
      <c r="H59" s="26"/>
      <c r="I59" s="85"/>
    </row>
    <row r="60" spans="1:9" ht="15.6" thickTop="1" thickBot="1" x14ac:dyDescent="0.35">
      <c r="A60" s="27"/>
      <c r="B60" s="28"/>
      <c r="C60" s="29"/>
      <c r="D60" s="29"/>
      <c r="E60" s="29"/>
      <c r="F60" s="29"/>
      <c r="G60" s="29" t="s">
        <v>137</v>
      </c>
      <c r="H60" s="29"/>
      <c r="I60" s="30">
        <f>SUM(I40:I59)</f>
        <v>44966.666666666664</v>
      </c>
    </row>
    <row r="61" spans="1:9" ht="15.6" thickTop="1" thickBot="1" x14ac:dyDescent="0.35">
      <c r="A61" s="130"/>
      <c r="B61" s="131"/>
      <c r="C61" s="131"/>
      <c r="D61" s="131"/>
      <c r="E61" s="31"/>
      <c r="F61" s="31" t="s">
        <v>138</v>
      </c>
      <c r="G61" s="32"/>
      <c r="H61" s="33">
        <v>0.1</v>
      </c>
      <c r="I61" s="82">
        <f>H61*SUM(I11,H19,H30)</f>
        <v>0</v>
      </c>
    </row>
    <row r="62" spans="1:9" ht="15.6" thickTop="1" thickBot="1" x14ac:dyDescent="0.35">
      <c r="A62" s="130"/>
      <c r="B62" s="131"/>
      <c r="C62" s="131"/>
      <c r="D62" s="131"/>
      <c r="E62" s="31"/>
      <c r="F62" s="31" t="s">
        <v>139</v>
      </c>
      <c r="G62" s="32"/>
      <c r="H62" s="32"/>
      <c r="I62" s="82">
        <f>SUM(I11,I19,I30,I38,I60)</f>
        <v>107596.66666666666</v>
      </c>
    </row>
    <row r="63" spans="1:9" ht="15.6" thickTop="1" thickBot="1" x14ac:dyDescent="0.35">
      <c r="A63" s="130"/>
      <c r="B63" s="131"/>
      <c r="C63" s="131"/>
      <c r="D63" s="131"/>
      <c r="E63" s="31"/>
      <c r="F63" s="31" t="s">
        <v>140</v>
      </c>
      <c r="G63" s="32"/>
      <c r="H63" s="33">
        <v>0.05</v>
      </c>
      <c r="I63" s="82">
        <f>I60*H63</f>
        <v>2248.3333333333335</v>
      </c>
    </row>
    <row r="64" spans="1:9" ht="15.6" thickTop="1" thickBot="1" x14ac:dyDescent="0.35">
      <c r="A64" s="130"/>
      <c r="B64" s="131"/>
      <c r="C64" s="131"/>
      <c r="D64" s="131"/>
      <c r="E64" s="31"/>
      <c r="F64" s="31" t="s">
        <v>141</v>
      </c>
      <c r="G64" s="32"/>
      <c r="H64" s="33">
        <v>0.15</v>
      </c>
      <c r="I64" s="82">
        <f>H64*SUM(H19,H30,I27)</f>
        <v>562.5</v>
      </c>
    </row>
    <row r="65" spans="1:9" ht="15.6" thickTop="1" thickBot="1" x14ac:dyDescent="0.35">
      <c r="A65" s="130"/>
      <c r="B65" s="131"/>
      <c r="C65" s="131"/>
      <c r="D65" s="131"/>
      <c r="E65" s="31"/>
      <c r="F65" s="31" t="s">
        <v>142</v>
      </c>
      <c r="G65" s="32"/>
      <c r="H65" s="33">
        <v>0.15</v>
      </c>
      <c r="I65" s="82">
        <f>H65*SUM(I19,(I30-I27))</f>
        <v>6699</v>
      </c>
    </row>
    <row r="66" spans="1:9" ht="15.6" thickTop="1" thickBot="1" x14ac:dyDescent="0.35">
      <c r="A66" s="130"/>
      <c r="B66" s="131"/>
      <c r="C66" s="131"/>
      <c r="D66" s="131"/>
      <c r="E66" s="31"/>
      <c r="F66" s="31" t="s">
        <v>143</v>
      </c>
      <c r="G66" s="32"/>
      <c r="H66" s="34">
        <v>0.01</v>
      </c>
      <c r="I66" s="82">
        <f>H66*(SUM(I62,I63,I64,I65)-I11)</f>
        <v>1171.0649999999998</v>
      </c>
    </row>
    <row r="67" spans="1:9" ht="15.6" thickTop="1" thickBot="1" x14ac:dyDescent="0.35">
      <c r="A67" s="132"/>
      <c r="B67" s="133"/>
      <c r="C67" s="133"/>
      <c r="D67" s="133"/>
      <c r="E67" s="45"/>
      <c r="F67" s="45" t="s">
        <v>144</v>
      </c>
      <c r="G67" s="46"/>
      <c r="H67" s="46"/>
      <c r="I67" s="83">
        <f>SUM(I61:I66)</f>
        <v>118277.56499999999</v>
      </c>
    </row>
  </sheetData>
  <mergeCells count="57">
    <mergeCell ref="A44:B44"/>
    <mergeCell ref="A45:B45"/>
    <mergeCell ref="A46:B46"/>
    <mergeCell ref="A50:B50"/>
    <mergeCell ref="A67:D67"/>
    <mergeCell ref="A59:B59"/>
    <mergeCell ref="A58:B58"/>
    <mergeCell ref="A57:B57"/>
    <mergeCell ref="A56:B56"/>
    <mergeCell ref="A62:D62"/>
    <mergeCell ref="A63:D63"/>
    <mergeCell ref="A64:D64"/>
    <mergeCell ref="A65:D65"/>
    <mergeCell ref="A66:D66"/>
    <mergeCell ref="A40:B40"/>
    <mergeCell ref="A61:D61"/>
    <mergeCell ref="A37:B37"/>
    <mergeCell ref="A36:B36"/>
    <mergeCell ref="A35:B35"/>
    <mergeCell ref="A53:B53"/>
    <mergeCell ref="A54:B54"/>
    <mergeCell ref="A55:B55"/>
    <mergeCell ref="A47:B47"/>
    <mergeCell ref="A48:B48"/>
    <mergeCell ref="A49:B49"/>
    <mergeCell ref="A41:B41"/>
    <mergeCell ref="A42:B42"/>
    <mergeCell ref="A51:B51"/>
    <mergeCell ref="A52:B52"/>
    <mergeCell ref="A43:B43"/>
    <mergeCell ref="A34:B34"/>
    <mergeCell ref="A33:B33"/>
    <mergeCell ref="A32:B32"/>
    <mergeCell ref="A18:B18"/>
    <mergeCell ref="A17:B17"/>
    <mergeCell ref="A22:B22"/>
    <mergeCell ref="A23:B23"/>
    <mergeCell ref="A24:B24"/>
    <mergeCell ref="A13:B13"/>
    <mergeCell ref="A29:B29"/>
    <mergeCell ref="A28:B28"/>
    <mergeCell ref="A26:B26"/>
    <mergeCell ref="A25:B25"/>
    <mergeCell ref="A21:B21"/>
    <mergeCell ref="A14:B14"/>
    <mergeCell ref="A16:B16"/>
    <mergeCell ref="A15:B15"/>
    <mergeCell ref="A27:B27"/>
    <mergeCell ref="B7:D7"/>
    <mergeCell ref="B8:D8"/>
    <mergeCell ref="B9:D9"/>
    <mergeCell ref="B10:D10"/>
    <mergeCell ref="F2:F3"/>
    <mergeCell ref="E2:E3"/>
    <mergeCell ref="B4:D4"/>
    <mergeCell ref="B5:D5"/>
    <mergeCell ref="B6:D6"/>
  </mergeCells>
  <pageMargins left="0.7" right="0.7" top="0.75" bottom="0.75" header="0.3" footer="0.3"/>
  <pageSetup paperSize="256" scale="68" orientation="portrait" horizontalDpi="1200" verticalDpi="1200"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0D4F-CA59-4296-B8E0-9B3869E53E7D}">
  <dimension ref="A1:H253"/>
  <sheetViews>
    <sheetView view="pageLayout" zoomScale="85" zoomScaleNormal="70" zoomScalePageLayoutView="85" workbookViewId="0">
      <selection activeCell="D126" sqref="D126"/>
    </sheetView>
  </sheetViews>
  <sheetFormatPr defaultRowHeight="14.4" x14ac:dyDescent="0.3"/>
  <cols>
    <col min="1" max="1" width="16.88671875" customWidth="1"/>
    <col min="2" max="2" width="10.6640625" customWidth="1"/>
    <col min="3" max="3" width="10.6640625" style="102" customWidth="1"/>
    <col min="4" max="4" width="48.6640625" style="61" customWidth="1"/>
    <col min="5" max="5" width="10.5546875" customWidth="1"/>
    <col min="6" max="6" width="16.88671875" customWidth="1"/>
    <col min="7" max="8" width="18.5546875" customWidth="1"/>
  </cols>
  <sheetData>
    <row r="1" spans="1:8" ht="15" thickBot="1" x14ac:dyDescent="0.35">
      <c r="A1" s="88" t="s">
        <v>111</v>
      </c>
      <c r="B1" s="136" t="str">
        <f>Cover!B10</f>
        <v>Mount Olympus Science and Technology - BETA Building</v>
      </c>
      <c r="C1" s="136"/>
      <c r="D1" s="136"/>
      <c r="E1" s="90"/>
      <c r="F1" s="89"/>
      <c r="G1" s="91" t="s">
        <v>112</v>
      </c>
      <c r="H1" s="92">
        <f>Cover!A2</f>
        <v>45279</v>
      </c>
    </row>
    <row r="2" spans="1:8" ht="17.399999999999999" x14ac:dyDescent="0.3">
      <c r="A2" s="18" t="s">
        <v>157</v>
      </c>
      <c r="B2" s="47"/>
      <c r="C2" s="100"/>
      <c r="D2" s="48"/>
      <c r="E2" s="137" t="s">
        <v>150</v>
      </c>
      <c r="F2" s="139" t="s">
        <v>151</v>
      </c>
      <c r="G2" s="49" t="s">
        <v>152</v>
      </c>
      <c r="H2" s="50" t="s">
        <v>152</v>
      </c>
    </row>
    <row r="3" spans="1:8" x14ac:dyDescent="0.3">
      <c r="A3" s="51" t="s">
        <v>153</v>
      </c>
      <c r="B3" s="52" t="s">
        <v>117</v>
      </c>
      <c r="C3" s="53" t="s">
        <v>154</v>
      </c>
      <c r="D3" s="54" t="s">
        <v>116</v>
      </c>
      <c r="E3" s="138"/>
      <c r="F3" s="123"/>
      <c r="G3" s="55" t="s">
        <v>155</v>
      </c>
      <c r="H3" s="56" t="s">
        <v>156</v>
      </c>
    </row>
    <row r="4" spans="1:8" x14ac:dyDescent="0.3">
      <c r="A4" s="17"/>
      <c r="B4" s="17"/>
      <c r="C4" s="95">
        <v>2</v>
      </c>
      <c r="D4" s="86" t="s">
        <v>244</v>
      </c>
      <c r="E4" s="75">
        <v>6.08</v>
      </c>
      <c r="F4" s="17">
        <v>7.0000000000000007E-2</v>
      </c>
      <c r="G4" s="7">
        <f>E4*B4</f>
        <v>0</v>
      </c>
      <c r="H4" s="7">
        <f>F4*B4</f>
        <v>0</v>
      </c>
    </row>
    <row r="5" spans="1:8" x14ac:dyDescent="0.3">
      <c r="A5" s="17"/>
      <c r="B5" s="17"/>
      <c r="C5" s="95">
        <v>3</v>
      </c>
      <c r="D5" s="86" t="s">
        <v>244</v>
      </c>
      <c r="E5" s="75">
        <v>8.4</v>
      </c>
      <c r="F5" s="17">
        <v>0.08</v>
      </c>
      <c r="G5" s="7">
        <f t="shared" ref="G5" si="0">E5*B5</f>
        <v>0</v>
      </c>
      <c r="H5" s="7">
        <f t="shared" ref="H5" si="1">F5*B5</f>
        <v>0</v>
      </c>
    </row>
    <row r="6" spans="1:8" x14ac:dyDescent="0.3">
      <c r="A6" s="17"/>
      <c r="B6" s="17"/>
      <c r="C6" s="95">
        <v>4</v>
      </c>
      <c r="D6" s="86" t="s">
        <v>244</v>
      </c>
      <c r="E6" s="75">
        <v>12.4</v>
      </c>
      <c r="F6" s="93">
        <v>0.1</v>
      </c>
      <c r="G6" s="7">
        <f t="shared" ref="G6:G47" si="2">E6*B6</f>
        <v>0</v>
      </c>
      <c r="H6" s="7">
        <f t="shared" ref="H6:H47" si="3">F6*B6</f>
        <v>0</v>
      </c>
    </row>
    <row r="7" spans="1:8" x14ac:dyDescent="0.3">
      <c r="A7" s="17"/>
      <c r="B7" s="17"/>
      <c r="C7" s="95">
        <v>2</v>
      </c>
      <c r="D7" s="86" t="s">
        <v>281</v>
      </c>
      <c r="E7" s="75">
        <v>9.0500000000000007</v>
      </c>
      <c r="F7" s="17">
        <v>0.1</v>
      </c>
      <c r="G7" s="7">
        <f>E7*B7</f>
        <v>0</v>
      </c>
      <c r="H7" s="7">
        <f>F7*B7</f>
        <v>0</v>
      </c>
    </row>
    <row r="8" spans="1:8" x14ac:dyDescent="0.3">
      <c r="A8" s="17"/>
      <c r="B8" s="17"/>
      <c r="C8" s="95">
        <v>4</v>
      </c>
      <c r="D8" s="86" t="s">
        <v>281</v>
      </c>
      <c r="E8" s="75">
        <v>13.5</v>
      </c>
      <c r="F8" s="17">
        <v>0.14000000000000001</v>
      </c>
      <c r="G8" s="7">
        <f>E8*B8</f>
        <v>0</v>
      </c>
      <c r="H8" s="7">
        <f>F8*B8</f>
        <v>0</v>
      </c>
    </row>
    <row r="9" spans="1:8" x14ac:dyDescent="0.3">
      <c r="A9" s="17"/>
      <c r="B9" s="17"/>
      <c r="C9" s="95">
        <v>6</v>
      </c>
      <c r="D9" s="86" t="s">
        <v>281</v>
      </c>
      <c r="E9" s="75">
        <v>23.74</v>
      </c>
      <c r="F9" s="93">
        <v>0.2</v>
      </c>
      <c r="G9" s="7">
        <f>E9*B9</f>
        <v>0</v>
      </c>
      <c r="H9" s="7">
        <f>F9*B9</f>
        <v>0</v>
      </c>
    </row>
    <row r="10" spans="1:8" x14ac:dyDescent="0.3">
      <c r="A10" s="17"/>
      <c r="B10" s="17"/>
      <c r="C10" s="95">
        <v>8</v>
      </c>
      <c r="D10" s="86" t="s">
        <v>281</v>
      </c>
      <c r="E10" s="75">
        <v>35.729999999999997</v>
      </c>
      <c r="F10" s="17">
        <v>0.25</v>
      </c>
      <c r="G10" s="7">
        <f t="shared" ref="G10:G11" si="4">E10*B10</f>
        <v>0</v>
      </c>
      <c r="H10" s="7">
        <f t="shared" ref="H10:H11" si="5">F10*B10</f>
        <v>0</v>
      </c>
    </row>
    <row r="11" spans="1:8" x14ac:dyDescent="0.3">
      <c r="A11" s="17"/>
      <c r="B11" s="17"/>
      <c r="C11" s="95">
        <v>10</v>
      </c>
      <c r="D11" s="86" t="s">
        <v>281</v>
      </c>
      <c r="E11" s="75">
        <v>50.65</v>
      </c>
      <c r="F11" s="93">
        <v>0.32</v>
      </c>
      <c r="G11" s="7">
        <f t="shared" si="4"/>
        <v>0</v>
      </c>
      <c r="H11" s="7">
        <f t="shared" si="5"/>
        <v>0</v>
      </c>
    </row>
    <row r="12" spans="1:8" x14ac:dyDescent="0.3">
      <c r="A12" s="17"/>
      <c r="B12" s="17"/>
      <c r="C12" s="94" t="s">
        <v>246</v>
      </c>
      <c r="D12" s="86" t="s">
        <v>245</v>
      </c>
      <c r="E12" s="75">
        <v>2.68</v>
      </c>
      <c r="F12" s="17">
        <v>0.04</v>
      </c>
      <c r="G12" s="7">
        <f t="shared" si="2"/>
        <v>0</v>
      </c>
      <c r="H12" s="7">
        <f t="shared" si="3"/>
        <v>0</v>
      </c>
    </row>
    <row r="13" spans="1:8" x14ac:dyDescent="0.3">
      <c r="A13" s="17"/>
      <c r="B13" s="17"/>
      <c r="C13" s="94" t="s">
        <v>247</v>
      </c>
      <c r="D13" s="86" t="s">
        <v>245</v>
      </c>
      <c r="E13" s="75">
        <v>4.38</v>
      </c>
      <c r="F13" s="17">
        <v>0.06</v>
      </c>
      <c r="G13" s="7">
        <f t="shared" si="2"/>
        <v>0</v>
      </c>
      <c r="H13" s="7">
        <f t="shared" si="3"/>
        <v>0</v>
      </c>
    </row>
    <row r="14" spans="1:8" x14ac:dyDescent="0.3">
      <c r="A14" s="17"/>
      <c r="B14" s="17"/>
      <c r="C14" s="95">
        <v>1</v>
      </c>
      <c r="D14" s="86" t="s">
        <v>245</v>
      </c>
      <c r="E14" s="75">
        <v>6.24</v>
      </c>
      <c r="F14" s="17">
        <v>7.0000000000000007E-2</v>
      </c>
      <c r="G14" s="7">
        <f t="shared" ref="G14:G15" si="6">E14*B14</f>
        <v>0</v>
      </c>
      <c r="H14" s="7">
        <f t="shared" ref="H14:H15" si="7">F14*B14</f>
        <v>0</v>
      </c>
    </row>
    <row r="15" spans="1:8" x14ac:dyDescent="0.3">
      <c r="A15" s="17"/>
      <c r="B15" s="17"/>
      <c r="C15" s="96" t="s">
        <v>280</v>
      </c>
      <c r="D15" s="86" t="s">
        <v>245</v>
      </c>
      <c r="E15" s="75">
        <v>7.24</v>
      </c>
      <c r="F15" s="17">
        <v>0.08</v>
      </c>
      <c r="G15" s="7">
        <f t="shared" si="6"/>
        <v>0</v>
      </c>
      <c r="H15" s="7">
        <f t="shared" si="7"/>
        <v>0</v>
      </c>
    </row>
    <row r="16" spans="1:8" x14ac:dyDescent="0.3">
      <c r="A16" s="17"/>
      <c r="B16" s="17"/>
      <c r="C16" s="95">
        <v>2</v>
      </c>
      <c r="D16" s="86" t="s">
        <v>245</v>
      </c>
      <c r="E16" s="75">
        <v>12.24</v>
      </c>
      <c r="F16" s="93">
        <v>0.1</v>
      </c>
      <c r="G16" s="7">
        <f t="shared" si="2"/>
        <v>0</v>
      </c>
      <c r="H16" s="7">
        <f t="shared" si="3"/>
        <v>0</v>
      </c>
    </row>
    <row r="17" spans="1:8" x14ac:dyDescent="0.3">
      <c r="A17" s="17"/>
      <c r="B17" s="17"/>
      <c r="C17" s="95">
        <v>3</v>
      </c>
      <c r="D17" s="86" t="s">
        <v>245</v>
      </c>
      <c r="E17" s="75">
        <v>69.430000000000007</v>
      </c>
      <c r="F17" s="93">
        <v>0.14000000000000001</v>
      </c>
      <c r="G17" s="7">
        <f t="shared" ref="G17" si="8">E17*B17</f>
        <v>0</v>
      </c>
      <c r="H17" s="7">
        <f t="shared" ref="H17" si="9">F17*B17</f>
        <v>0</v>
      </c>
    </row>
    <row r="18" spans="1:8" x14ac:dyDescent="0.3">
      <c r="A18" s="17"/>
      <c r="B18" s="17"/>
      <c r="C18" s="95">
        <v>2</v>
      </c>
      <c r="D18" s="105" t="s">
        <v>248</v>
      </c>
      <c r="E18" s="106">
        <v>6.26</v>
      </c>
      <c r="F18" s="93">
        <v>0</v>
      </c>
      <c r="G18" s="7">
        <f t="shared" si="2"/>
        <v>0</v>
      </c>
      <c r="H18" s="7">
        <f t="shared" si="3"/>
        <v>0</v>
      </c>
    </row>
    <row r="19" spans="1:8" x14ac:dyDescent="0.3">
      <c r="A19" s="17"/>
      <c r="B19" s="17"/>
      <c r="C19" s="95">
        <v>3</v>
      </c>
      <c r="D19" s="86" t="s">
        <v>248</v>
      </c>
      <c r="E19" s="75">
        <v>7.55</v>
      </c>
      <c r="F19" s="93">
        <v>0</v>
      </c>
      <c r="G19" s="7">
        <f t="shared" si="2"/>
        <v>0</v>
      </c>
      <c r="H19" s="7">
        <f t="shared" si="3"/>
        <v>0</v>
      </c>
    </row>
    <row r="20" spans="1:8" x14ac:dyDescent="0.3">
      <c r="A20" s="17"/>
      <c r="B20" s="17"/>
      <c r="C20" s="95">
        <v>4</v>
      </c>
      <c r="D20" s="86" t="s">
        <v>248</v>
      </c>
      <c r="E20" s="75">
        <v>4.5</v>
      </c>
      <c r="F20" s="93">
        <v>0</v>
      </c>
      <c r="G20" s="7">
        <f t="shared" si="2"/>
        <v>0</v>
      </c>
      <c r="H20" s="7">
        <f t="shared" si="3"/>
        <v>0</v>
      </c>
    </row>
    <row r="21" spans="1:8" x14ac:dyDescent="0.3">
      <c r="A21" s="17"/>
      <c r="B21" s="17"/>
      <c r="C21" s="95">
        <v>2</v>
      </c>
      <c r="D21" s="86" t="s">
        <v>275</v>
      </c>
      <c r="E21" s="75">
        <v>9</v>
      </c>
      <c r="F21" s="17">
        <v>0.45</v>
      </c>
      <c r="G21" s="7">
        <f t="shared" ref="G21" si="10">E21*B21</f>
        <v>0</v>
      </c>
      <c r="H21" s="7">
        <f t="shared" ref="H21" si="11">F21*B21</f>
        <v>0</v>
      </c>
    </row>
    <row r="22" spans="1:8" x14ac:dyDescent="0.3">
      <c r="A22" s="17"/>
      <c r="B22" s="17"/>
      <c r="C22" s="95">
        <v>2</v>
      </c>
      <c r="D22" s="86" t="s">
        <v>276</v>
      </c>
      <c r="E22" s="75">
        <v>9</v>
      </c>
      <c r="F22" s="17">
        <v>0.45</v>
      </c>
      <c r="G22" s="7">
        <f t="shared" si="2"/>
        <v>0</v>
      </c>
      <c r="H22" s="7">
        <f t="shared" si="3"/>
        <v>0</v>
      </c>
    </row>
    <row r="23" spans="1:8" x14ac:dyDescent="0.3">
      <c r="A23" s="17"/>
      <c r="B23" s="17"/>
      <c r="C23" s="95">
        <v>2</v>
      </c>
      <c r="D23" s="86" t="s">
        <v>249</v>
      </c>
      <c r="E23" s="75">
        <v>12.5</v>
      </c>
      <c r="F23" s="17">
        <v>0.45</v>
      </c>
      <c r="G23" s="7">
        <f t="shared" si="2"/>
        <v>0</v>
      </c>
      <c r="H23" s="7">
        <f t="shared" si="3"/>
        <v>0</v>
      </c>
    </row>
    <row r="24" spans="1:8" x14ac:dyDescent="0.3">
      <c r="A24" s="17"/>
      <c r="B24" s="17"/>
      <c r="C24" s="95">
        <v>3</v>
      </c>
      <c r="D24" s="86" t="s">
        <v>249</v>
      </c>
      <c r="E24" s="75">
        <v>16</v>
      </c>
      <c r="F24" s="17">
        <v>0.75</v>
      </c>
      <c r="G24" s="7">
        <f t="shared" si="2"/>
        <v>0</v>
      </c>
      <c r="H24" s="7">
        <f t="shared" si="3"/>
        <v>0</v>
      </c>
    </row>
    <row r="25" spans="1:8" x14ac:dyDescent="0.3">
      <c r="A25" s="17"/>
      <c r="B25" s="17"/>
      <c r="C25" s="95">
        <v>3</v>
      </c>
      <c r="D25" s="86" t="s">
        <v>250</v>
      </c>
      <c r="E25" s="75">
        <v>10.5</v>
      </c>
      <c r="F25" s="17">
        <v>0.75</v>
      </c>
      <c r="G25" s="7">
        <f t="shared" si="2"/>
        <v>0</v>
      </c>
      <c r="H25" s="7">
        <f t="shared" si="3"/>
        <v>0</v>
      </c>
    </row>
    <row r="26" spans="1:8" x14ac:dyDescent="0.3">
      <c r="A26" s="17"/>
      <c r="B26" s="17"/>
      <c r="C26" s="95">
        <v>2</v>
      </c>
      <c r="D26" s="86" t="s">
        <v>251</v>
      </c>
      <c r="E26" s="75">
        <v>13</v>
      </c>
      <c r="F26" s="17">
        <v>0.65</v>
      </c>
      <c r="G26" s="7">
        <f t="shared" ref="G26" si="12">E26*B26</f>
        <v>0</v>
      </c>
      <c r="H26" s="7">
        <f t="shared" ref="H26" si="13">F26*B26</f>
        <v>0</v>
      </c>
    </row>
    <row r="27" spans="1:8" x14ac:dyDescent="0.3">
      <c r="A27" s="17"/>
      <c r="B27" s="17"/>
      <c r="C27" s="95">
        <v>3</v>
      </c>
      <c r="D27" s="86" t="s">
        <v>251</v>
      </c>
      <c r="E27" s="75">
        <v>17</v>
      </c>
      <c r="F27" s="17">
        <v>0.89</v>
      </c>
      <c r="G27" s="7">
        <f t="shared" si="2"/>
        <v>0</v>
      </c>
      <c r="H27" s="7">
        <f t="shared" si="3"/>
        <v>0</v>
      </c>
    </row>
    <row r="28" spans="1:8" x14ac:dyDescent="0.3">
      <c r="A28" s="17"/>
      <c r="B28" s="17"/>
      <c r="C28" s="95" t="s">
        <v>254</v>
      </c>
      <c r="D28" s="86" t="s">
        <v>252</v>
      </c>
      <c r="E28" s="75">
        <v>16</v>
      </c>
      <c r="F28" s="17">
        <v>0.95</v>
      </c>
      <c r="G28" s="7">
        <f t="shared" si="2"/>
        <v>0</v>
      </c>
      <c r="H28" s="7">
        <f t="shared" si="3"/>
        <v>0</v>
      </c>
    </row>
    <row r="29" spans="1:8" x14ac:dyDescent="0.3">
      <c r="A29" s="17"/>
      <c r="B29" s="17"/>
      <c r="C29" s="95" t="s">
        <v>255</v>
      </c>
      <c r="D29" s="86" t="s">
        <v>252</v>
      </c>
      <c r="E29" s="75">
        <v>21</v>
      </c>
      <c r="F29" s="93">
        <v>1.1000000000000001</v>
      </c>
      <c r="G29" s="7">
        <f t="shared" si="2"/>
        <v>0</v>
      </c>
      <c r="H29" s="7">
        <f t="shared" si="3"/>
        <v>0</v>
      </c>
    </row>
    <row r="30" spans="1:8" x14ac:dyDescent="0.3">
      <c r="A30" s="17"/>
      <c r="B30" s="17"/>
      <c r="C30" s="95">
        <v>2</v>
      </c>
      <c r="D30" s="86" t="s">
        <v>253</v>
      </c>
      <c r="E30" s="75">
        <v>11.33</v>
      </c>
      <c r="F30" s="17">
        <v>0.65</v>
      </c>
      <c r="G30" s="7">
        <f t="shared" ref="G30" si="14">E30*B30</f>
        <v>0</v>
      </c>
      <c r="H30" s="7">
        <f t="shared" ref="H30" si="15">F30*B30</f>
        <v>0</v>
      </c>
    </row>
    <row r="31" spans="1:8" x14ac:dyDescent="0.3">
      <c r="A31" s="17"/>
      <c r="B31" s="17"/>
      <c r="C31" s="95">
        <v>3</v>
      </c>
      <c r="D31" s="86" t="s">
        <v>253</v>
      </c>
      <c r="E31" s="75">
        <v>14.55</v>
      </c>
      <c r="F31" s="17">
        <v>0.75</v>
      </c>
      <c r="G31" s="7">
        <f t="shared" si="2"/>
        <v>0</v>
      </c>
      <c r="H31" s="7">
        <f t="shared" si="3"/>
        <v>0</v>
      </c>
    </row>
    <row r="32" spans="1:8" x14ac:dyDescent="0.3">
      <c r="A32" s="17"/>
      <c r="B32" s="17"/>
      <c r="C32" s="94" t="s">
        <v>283</v>
      </c>
      <c r="D32" s="86" t="s">
        <v>282</v>
      </c>
      <c r="E32" s="99">
        <v>31.92</v>
      </c>
      <c r="F32" s="97">
        <v>1.33</v>
      </c>
      <c r="G32" s="7">
        <f t="shared" ref="G32:G34" si="16">E32*B32</f>
        <v>0</v>
      </c>
      <c r="H32" s="7">
        <f t="shared" ref="H32:H40" si="17">F32*B32</f>
        <v>0</v>
      </c>
    </row>
    <row r="33" spans="1:8" x14ac:dyDescent="0.3">
      <c r="A33" s="17"/>
      <c r="B33" s="17"/>
      <c r="C33" s="94" t="s">
        <v>284</v>
      </c>
      <c r="D33" s="86" t="s">
        <v>282</v>
      </c>
      <c r="E33" s="99">
        <v>31.92</v>
      </c>
      <c r="F33" s="97">
        <v>1.33</v>
      </c>
      <c r="G33" s="7">
        <f t="shared" si="16"/>
        <v>0</v>
      </c>
      <c r="H33" s="7">
        <f t="shared" si="17"/>
        <v>0</v>
      </c>
    </row>
    <row r="34" spans="1:8" x14ac:dyDescent="0.3">
      <c r="A34" s="17"/>
      <c r="B34" s="17"/>
      <c r="C34" s="95">
        <v>6</v>
      </c>
      <c r="D34" s="86" t="s">
        <v>285</v>
      </c>
      <c r="E34" s="99">
        <f>(6*3)+268.95</f>
        <v>286.95</v>
      </c>
      <c r="F34" s="97">
        <v>9.41</v>
      </c>
      <c r="G34" s="7">
        <f t="shared" si="16"/>
        <v>0</v>
      </c>
      <c r="H34" s="7">
        <f t="shared" si="17"/>
        <v>0</v>
      </c>
    </row>
    <row r="35" spans="1:8" x14ac:dyDescent="0.3">
      <c r="A35" s="17"/>
      <c r="B35" s="17"/>
      <c r="C35" s="95">
        <v>8</v>
      </c>
      <c r="D35" s="86" t="s">
        <v>285</v>
      </c>
      <c r="E35" s="99">
        <f>(8*3)+469.78</f>
        <v>493.78</v>
      </c>
      <c r="F35" s="97">
        <v>12</v>
      </c>
      <c r="G35" s="7">
        <f>E35*B35</f>
        <v>0</v>
      </c>
      <c r="H35" s="7">
        <f t="shared" si="17"/>
        <v>0</v>
      </c>
    </row>
    <row r="36" spans="1:8" x14ac:dyDescent="0.3">
      <c r="A36" s="17"/>
      <c r="B36" s="17"/>
      <c r="C36" s="95">
        <v>10</v>
      </c>
      <c r="D36" s="86" t="s">
        <v>285</v>
      </c>
      <c r="E36" s="99">
        <f>(10*3)+921.57</f>
        <v>951.57</v>
      </c>
      <c r="F36" s="97">
        <v>15.21</v>
      </c>
      <c r="G36" s="7">
        <f t="shared" ref="G36:G40" si="18">E36*B36</f>
        <v>0</v>
      </c>
      <c r="H36" s="7">
        <f t="shared" si="17"/>
        <v>0</v>
      </c>
    </row>
    <row r="37" spans="1:8" x14ac:dyDescent="0.3">
      <c r="A37" s="17"/>
      <c r="B37" s="17"/>
      <c r="C37" s="95" t="s">
        <v>292</v>
      </c>
      <c r="D37" s="86" t="s">
        <v>286</v>
      </c>
      <c r="E37" s="75">
        <v>164.56</v>
      </c>
      <c r="F37" s="93">
        <v>6.64</v>
      </c>
      <c r="G37" s="7">
        <f t="shared" ref="G37" si="19">E37*B37</f>
        <v>0</v>
      </c>
      <c r="H37" s="7">
        <f t="shared" si="17"/>
        <v>0</v>
      </c>
    </row>
    <row r="38" spans="1:8" x14ac:dyDescent="0.3">
      <c r="A38" s="17"/>
      <c r="B38" s="17"/>
      <c r="C38" s="95" t="s">
        <v>287</v>
      </c>
      <c r="D38" s="86" t="s">
        <v>286</v>
      </c>
      <c r="E38" s="75">
        <f>(8*2)+(6*1)+610.74</f>
        <v>632.74</v>
      </c>
      <c r="F38" s="93">
        <v>11.38</v>
      </c>
      <c r="G38" s="7">
        <f t="shared" si="18"/>
        <v>0</v>
      </c>
      <c r="H38" s="7">
        <f t="shared" si="17"/>
        <v>0</v>
      </c>
    </row>
    <row r="39" spans="1:8" x14ac:dyDescent="0.3">
      <c r="A39" s="17"/>
      <c r="B39" s="17"/>
      <c r="C39" s="95" t="s">
        <v>288</v>
      </c>
      <c r="D39" s="86" t="s">
        <v>286</v>
      </c>
      <c r="E39" s="75">
        <f>(10*2)+(8*1)+1128</f>
        <v>1156</v>
      </c>
      <c r="F39" s="93">
        <v>14.64</v>
      </c>
      <c r="G39" s="7">
        <f t="shared" si="18"/>
        <v>0</v>
      </c>
      <c r="H39" s="7">
        <f t="shared" si="17"/>
        <v>0</v>
      </c>
    </row>
    <row r="40" spans="1:8" x14ac:dyDescent="0.3">
      <c r="A40" s="17"/>
      <c r="B40" s="17"/>
      <c r="C40" s="95">
        <v>2</v>
      </c>
      <c r="D40" s="86" t="s">
        <v>289</v>
      </c>
      <c r="E40" s="75">
        <v>18.079999999999998</v>
      </c>
      <c r="F40" s="93">
        <v>1.58</v>
      </c>
      <c r="G40" s="7">
        <f t="shared" si="18"/>
        <v>0</v>
      </c>
      <c r="H40" s="7">
        <f t="shared" si="17"/>
        <v>0</v>
      </c>
    </row>
    <row r="41" spans="1:8" x14ac:dyDescent="0.3">
      <c r="A41" s="17"/>
      <c r="B41" s="17"/>
      <c r="C41" s="95">
        <v>3</v>
      </c>
      <c r="D41" s="86" t="s">
        <v>289</v>
      </c>
      <c r="E41" s="75">
        <v>22.89</v>
      </c>
      <c r="F41" s="93">
        <v>1.95</v>
      </c>
      <c r="G41" s="7">
        <f t="shared" ref="G41" si="20">E41*B41</f>
        <v>0</v>
      </c>
      <c r="H41" s="7">
        <f t="shared" ref="H41" si="21">F41*B41</f>
        <v>0</v>
      </c>
    </row>
    <row r="42" spans="1:8" x14ac:dyDescent="0.3">
      <c r="A42" s="17"/>
      <c r="B42" s="17"/>
      <c r="C42" s="95">
        <v>4</v>
      </c>
      <c r="D42" s="86" t="s">
        <v>289</v>
      </c>
      <c r="E42" s="75">
        <v>33.479999999999997</v>
      </c>
      <c r="F42" s="93">
        <v>2.41</v>
      </c>
      <c r="G42" s="7">
        <f t="shared" ref="G42" si="22">E42*B42</f>
        <v>0</v>
      </c>
      <c r="H42" s="7">
        <f t="shared" ref="H42" si="23">F42*B42</f>
        <v>0</v>
      </c>
    </row>
    <row r="43" spans="1:8" x14ac:dyDescent="0.3">
      <c r="A43" s="17"/>
      <c r="B43" s="17"/>
      <c r="C43" s="94" t="s">
        <v>246</v>
      </c>
      <c r="D43" s="86" t="s">
        <v>256</v>
      </c>
      <c r="E43" s="75">
        <v>1.08</v>
      </c>
      <c r="F43" s="17">
        <v>0.24</v>
      </c>
      <c r="G43" s="7">
        <f t="shared" si="2"/>
        <v>0</v>
      </c>
      <c r="H43" s="7">
        <f t="shared" si="3"/>
        <v>0</v>
      </c>
    </row>
    <row r="44" spans="1:8" x14ac:dyDescent="0.3">
      <c r="A44" s="17"/>
      <c r="B44" s="17"/>
      <c r="C44" s="94" t="s">
        <v>247</v>
      </c>
      <c r="D44" s="86" t="s">
        <v>256</v>
      </c>
      <c r="E44" s="75">
        <v>2.5</v>
      </c>
      <c r="F44" s="17">
        <v>0.31</v>
      </c>
      <c r="G44" s="7">
        <f t="shared" si="2"/>
        <v>0</v>
      </c>
      <c r="H44" s="7">
        <f t="shared" si="3"/>
        <v>0</v>
      </c>
    </row>
    <row r="45" spans="1:8" x14ac:dyDescent="0.3">
      <c r="A45" s="17"/>
      <c r="B45" s="17"/>
      <c r="C45" s="95">
        <v>1</v>
      </c>
      <c r="D45" s="86" t="s">
        <v>256</v>
      </c>
      <c r="E45" s="75">
        <v>6</v>
      </c>
      <c r="F45" s="17">
        <v>0.35</v>
      </c>
      <c r="G45" s="7">
        <f t="shared" ref="G45" si="24">E45*B45</f>
        <v>0</v>
      </c>
      <c r="H45" s="7">
        <f t="shared" ref="H45" si="25">F45*B45</f>
        <v>0</v>
      </c>
    </row>
    <row r="46" spans="1:8" x14ac:dyDescent="0.3">
      <c r="A46" s="17"/>
      <c r="B46" s="17"/>
      <c r="C46" s="94" t="s">
        <v>280</v>
      </c>
      <c r="D46" s="86" t="s">
        <v>256</v>
      </c>
      <c r="E46" s="75">
        <v>8</v>
      </c>
      <c r="F46" s="17">
        <v>0.45</v>
      </c>
      <c r="G46" s="7">
        <f t="shared" si="2"/>
        <v>0</v>
      </c>
      <c r="H46" s="7">
        <f t="shared" si="3"/>
        <v>0</v>
      </c>
    </row>
    <row r="47" spans="1:8" x14ac:dyDescent="0.3">
      <c r="A47" s="17"/>
      <c r="B47" s="17"/>
      <c r="C47" s="95">
        <v>2</v>
      </c>
      <c r="D47" s="86" t="s">
        <v>256</v>
      </c>
      <c r="E47" s="75">
        <v>12.34</v>
      </c>
      <c r="F47" s="17">
        <v>0.74</v>
      </c>
      <c r="G47" s="7">
        <f t="shared" si="2"/>
        <v>0</v>
      </c>
      <c r="H47" s="7">
        <f t="shared" si="3"/>
        <v>0</v>
      </c>
    </row>
    <row r="48" spans="1:8" x14ac:dyDescent="0.3">
      <c r="A48" s="17"/>
      <c r="B48" s="17"/>
      <c r="C48" s="94" t="s">
        <v>246</v>
      </c>
      <c r="D48" s="86" t="s">
        <v>257</v>
      </c>
      <c r="E48" s="75">
        <v>0.83</v>
      </c>
      <c r="F48" s="17">
        <v>0.11</v>
      </c>
      <c r="G48" s="7">
        <f t="shared" ref="G48:G93" si="26">E48*B48</f>
        <v>0</v>
      </c>
      <c r="H48" s="7">
        <f t="shared" ref="H48:H93" si="27">F48*B48</f>
        <v>0</v>
      </c>
    </row>
    <row r="49" spans="1:8" x14ac:dyDescent="0.3">
      <c r="A49" s="17"/>
      <c r="B49" s="17"/>
      <c r="C49" s="94" t="s">
        <v>246</v>
      </c>
      <c r="D49" s="86" t="s">
        <v>258</v>
      </c>
      <c r="E49" s="75">
        <v>0.66</v>
      </c>
      <c r="F49" s="17">
        <v>0.24</v>
      </c>
      <c r="G49" s="7">
        <f t="shared" si="26"/>
        <v>0</v>
      </c>
      <c r="H49" s="7">
        <f t="shared" si="27"/>
        <v>0</v>
      </c>
    </row>
    <row r="50" spans="1:8" x14ac:dyDescent="0.3">
      <c r="A50" s="17"/>
      <c r="B50" s="17"/>
      <c r="C50" s="94" t="s">
        <v>247</v>
      </c>
      <c r="D50" s="86" t="s">
        <v>258</v>
      </c>
      <c r="E50" s="75">
        <v>1.5</v>
      </c>
      <c r="F50" s="17">
        <v>0.31</v>
      </c>
      <c r="G50" s="7">
        <f t="shared" si="26"/>
        <v>0</v>
      </c>
      <c r="H50" s="7">
        <f t="shared" si="27"/>
        <v>0</v>
      </c>
    </row>
    <row r="51" spans="1:8" x14ac:dyDescent="0.3">
      <c r="A51" s="17"/>
      <c r="B51" s="17"/>
      <c r="C51" s="95">
        <v>1</v>
      </c>
      <c r="D51" s="86" t="s">
        <v>258</v>
      </c>
      <c r="E51" s="75">
        <v>3.23</v>
      </c>
      <c r="F51" s="17">
        <v>0.35</v>
      </c>
      <c r="G51" s="7">
        <f t="shared" si="26"/>
        <v>0</v>
      </c>
      <c r="H51" s="7">
        <f t="shared" si="27"/>
        <v>0</v>
      </c>
    </row>
    <row r="52" spans="1:8" x14ac:dyDescent="0.3">
      <c r="A52" s="17"/>
      <c r="B52" s="17"/>
      <c r="C52" s="94" t="s">
        <v>280</v>
      </c>
      <c r="D52" s="86" t="s">
        <v>258</v>
      </c>
      <c r="E52" s="75">
        <v>4.5599999999999996</v>
      </c>
      <c r="F52" s="17">
        <v>0.45</v>
      </c>
      <c r="G52" s="7">
        <f t="shared" si="26"/>
        <v>0</v>
      </c>
      <c r="H52" s="7">
        <f t="shared" si="27"/>
        <v>0</v>
      </c>
    </row>
    <row r="53" spans="1:8" x14ac:dyDescent="0.3">
      <c r="A53" s="17"/>
      <c r="B53" s="17"/>
      <c r="C53" s="94">
        <v>2</v>
      </c>
      <c r="D53" s="86" t="s">
        <v>258</v>
      </c>
      <c r="E53" s="75">
        <v>5.78</v>
      </c>
      <c r="F53" s="17">
        <v>0.69</v>
      </c>
      <c r="G53" s="7">
        <f t="shared" ref="G53" si="28">E53*B53</f>
        <v>0</v>
      </c>
      <c r="H53" s="7">
        <f t="shared" ref="H53" si="29">F53*B53</f>
        <v>0</v>
      </c>
    </row>
    <row r="54" spans="1:8" x14ac:dyDescent="0.3">
      <c r="A54" s="17"/>
      <c r="B54" s="17"/>
      <c r="C54" s="94">
        <v>3</v>
      </c>
      <c r="D54" s="86" t="s">
        <v>258</v>
      </c>
      <c r="E54" s="75">
        <v>34.4</v>
      </c>
      <c r="F54" s="17">
        <v>1.71</v>
      </c>
      <c r="G54" s="7">
        <f t="shared" ref="G54" si="30">E54*B54</f>
        <v>0</v>
      </c>
      <c r="H54" s="7">
        <f t="shared" ref="H54" si="31">F54*B54</f>
        <v>0</v>
      </c>
    </row>
    <row r="55" spans="1:8" x14ac:dyDescent="0.3">
      <c r="A55" s="17"/>
      <c r="B55" s="17"/>
      <c r="C55" s="94" t="s">
        <v>246</v>
      </c>
      <c r="D55" s="86" t="s">
        <v>259</v>
      </c>
      <c r="E55" s="75">
        <v>2</v>
      </c>
      <c r="F55" s="17">
        <v>0.39</v>
      </c>
      <c r="G55" s="7">
        <f t="shared" si="26"/>
        <v>0</v>
      </c>
      <c r="H55" s="7">
        <f t="shared" si="27"/>
        <v>0</v>
      </c>
    </row>
    <row r="56" spans="1:8" x14ac:dyDescent="0.3">
      <c r="A56" s="17"/>
      <c r="B56" s="17"/>
      <c r="C56" s="95">
        <v>1</v>
      </c>
      <c r="D56" s="86" t="s">
        <v>259</v>
      </c>
      <c r="E56" s="75">
        <v>13.5</v>
      </c>
      <c r="F56" s="17">
        <v>0.53</v>
      </c>
      <c r="G56" s="7">
        <f t="shared" ref="G56:G57" si="32">E56*B56</f>
        <v>0</v>
      </c>
      <c r="H56" s="7">
        <f t="shared" ref="H56:H57" si="33">F56*B56</f>
        <v>0</v>
      </c>
    </row>
    <row r="57" spans="1:8" x14ac:dyDescent="0.3">
      <c r="A57" s="17"/>
      <c r="B57" s="17"/>
      <c r="C57" s="94" t="s">
        <v>280</v>
      </c>
      <c r="D57" s="86" t="s">
        <v>259</v>
      </c>
      <c r="E57" s="75">
        <v>19.3</v>
      </c>
      <c r="F57" s="17">
        <v>0.78</v>
      </c>
      <c r="G57" s="7">
        <f t="shared" si="32"/>
        <v>0</v>
      </c>
      <c r="H57" s="7">
        <f t="shared" si="33"/>
        <v>0</v>
      </c>
    </row>
    <row r="58" spans="1:8" x14ac:dyDescent="0.3">
      <c r="A58" s="17"/>
      <c r="B58" s="17"/>
      <c r="C58" s="94">
        <v>2</v>
      </c>
      <c r="D58" s="86" t="s">
        <v>259</v>
      </c>
      <c r="E58" s="75">
        <v>24.46</v>
      </c>
      <c r="F58" s="17">
        <v>1.1000000000000001</v>
      </c>
      <c r="G58" s="7">
        <f t="shared" si="26"/>
        <v>0</v>
      </c>
      <c r="H58" s="7">
        <f t="shared" si="27"/>
        <v>0</v>
      </c>
    </row>
    <row r="59" spans="1:8" x14ac:dyDescent="0.3">
      <c r="A59" s="17"/>
      <c r="B59" s="17"/>
      <c r="C59" s="95" t="s">
        <v>261</v>
      </c>
      <c r="D59" s="86" t="s">
        <v>260</v>
      </c>
      <c r="E59" s="75">
        <v>4</v>
      </c>
      <c r="F59" s="17">
        <v>0.47</v>
      </c>
      <c r="G59" s="7">
        <f t="shared" si="26"/>
        <v>0</v>
      </c>
      <c r="H59" s="7">
        <f t="shared" si="27"/>
        <v>0</v>
      </c>
    </row>
    <row r="60" spans="1:8" x14ac:dyDescent="0.3">
      <c r="A60" s="17"/>
      <c r="B60" s="17"/>
      <c r="C60" s="95" t="s">
        <v>262</v>
      </c>
      <c r="D60" s="86" t="s">
        <v>260</v>
      </c>
      <c r="E60" s="75">
        <v>16</v>
      </c>
      <c r="F60" s="93">
        <v>0.5</v>
      </c>
      <c r="G60" s="7">
        <f t="shared" si="26"/>
        <v>0</v>
      </c>
      <c r="H60" s="7">
        <f t="shared" si="27"/>
        <v>0</v>
      </c>
    </row>
    <row r="61" spans="1:8" x14ac:dyDescent="0.3">
      <c r="A61" s="17"/>
      <c r="B61" s="17"/>
      <c r="C61" s="95">
        <v>3</v>
      </c>
      <c r="D61" s="86" t="s">
        <v>290</v>
      </c>
      <c r="E61" s="75">
        <v>31.1</v>
      </c>
      <c r="F61" s="17">
        <v>0.2</v>
      </c>
      <c r="G61" s="7">
        <f t="shared" ref="G61:G70" si="34">E61*B61</f>
        <v>0</v>
      </c>
      <c r="H61" s="7">
        <f t="shared" ref="H61:H70" si="35">F61*B61</f>
        <v>0</v>
      </c>
    </row>
    <row r="62" spans="1:8" x14ac:dyDescent="0.3">
      <c r="A62" s="17"/>
      <c r="B62" s="17"/>
      <c r="C62" s="95">
        <v>4</v>
      </c>
      <c r="D62" s="86" t="s">
        <v>290</v>
      </c>
      <c r="E62" s="75">
        <v>37.39</v>
      </c>
      <c r="F62" s="17">
        <v>0.25</v>
      </c>
      <c r="G62" s="7">
        <f t="shared" si="34"/>
        <v>0</v>
      </c>
      <c r="H62" s="7">
        <f t="shared" si="35"/>
        <v>0</v>
      </c>
    </row>
    <row r="63" spans="1:8" x14ac:dyDescent="0.3">
      <c r="A63" s="17"/>
      <c r="B63" s="17"/>
      <c r="C63" s="95">
        <v>6</v>
      </c>
      <c r="D63" s="86" t="s">
        <v>290</v>
      </c>
      <c r="E63" s="75">
        <v>54.5</v>
      </c>
      <c r="F63" s="17">
        <v>0.47</v>
      </c>
      <c r="G63" s="7">
        <f t="shared" si="34"/>
        <v>0</v>
      </c>
      <c r="H63" s="7">
        <f t="shared" si="35"/>
        <v>0</v>
      </c>
    </row>
    <row r="64" spans="1:8" x14ac:dyDescent="0.3">
      <c r="A64" s="17"/>
      <c r="B64" s="17"/>
      <c r="C64" s="95">
        <v>8</v>
      </c>
      <c r="D64" s="86" t="s">
        <v>290</v>
      </c>
      <c r="E64" s="75">
        <v>96.08</v>
      </c>
      <c r="F64" s="17">
        <v>0.62</v>
      </c>
      <c r="G64" s="7">
        <f t="shared" si="34"/>
        <v>0</v>
      </c>
      <c r="H64" s="7">
        <f t="shared" si="35"/>
        <v>0</v>
      </c>
    </row>
    <row r="65" spans="1:8" x14ac:dyDescent="0.3">
      <c r="A65" s="17"/>
      <c r="B65" s="17"/>
      <c r="C65" s="95">
        <v>10</v>
      </c>
      <c r="D65" s="86" t="s">
        <v>290</v>
      </c>
      <c r="E65" s="75">
        <v>154.38</v>
      </c>
      <c r="F65" s="17">
        <v>0.75</v>
      </c>
      <c r="G65" s="7">
        <f t="shared" si="34"/>
        <v>0</v>
      </c>
      <c r="H65" s="7">
        <f t="shared" si="35"/>
        <v>0</v>
      </c>
    </row>
    <row r="66" spans="1:8" x14ac:dyDescent="0.3">
      <c r="A66" s="17"/>
      <c r="B66" s="17"/>
      <c r="C66" s="95">
        <v>3</v>
      </c>
      <c r="D66" s="86" t="s">
        <v>291</v>
      </c>
      <c r="E66" s="75">
        <v>50.95</v>
      </c>
      <c r="F66" s="17">
        <v>0.2</v>
      </c>
      <c r="G66" s="7">
        <f t="shared" si="34"/>
        <v>0</v>
      </c>
      <c r="H66" s="7">
        <f t="shared" si="35"/>
        <v>0</v>
      </c>
    </row>
    <row r="67" spans="1:8" x14ac:dyDescent="0.3">
      <c r="A67" s="17"/>
      <c r="B67" s="17"/>
      <c r="C67" s="95">
        <v>4</v>
      </c>
      <c r="D67" s="86" t="s">
        <v>291</v>
      </c>
      <c r="E67" s="75">
        <v>71.61</v>
      </c>
      <c r="F67" s="17">
        <v>0.25</v>
      </c>
      <c r="G67" s="7">
        <f t="shared" si="34"/>
        <v>0</v>
      </c>
      <c r="H67" s="7">
        <f t="shared" si="35"/>
        <v>0</v>
      </c>
    </row>
    <row r="68" spans="1:8" x14ac:dyDescent="0.3">
      <c r="A68" s="17"/>
      <c r="B68" s="17"/>
      <c r="C68" s="95">
        <v>6</v>
      </c>
      <c r="D68" s="86" t="s">
        <v>291</v>
      </c>
      <c r="E68" s="75">
        <v>108.99</v>
      </c>
      <c r="F68" s="17">
        <v>0.27</v>
      </c>
      <c r="G68" s="7">
        <f t="shared" si="34"/>
        <v>0</v>
      </c>
      <c r="H68" s="7">
        <f t="shared" si="35"/>
        <v>0</v>
      </c>
    </row>
    <row r="69" spans="1:8" x14ac:dyDescent="0.3">
      <c r="A69" s="17"/>
      <c r="B69" s="17"/>
      <c r="C69" s="95">
        <v>8</v>
      </c>
      <c r="D69" s="86" t="s">
        <v>291</v>
      </c>
      <c r="E69" s="75">
        <v>177.29</v>
      </c>
      <c r="F69" s="17">
        <v>0.32</v>
      </c>
      <c r="G69" s="7">
        <f t="shared" si="34"/>
        <v>0</v>
      </c>
      <c r="H69" s="7">
        <f t="shared" si="35"/>
        <v>0</v>
      </c>
    </row>
    <row r="70" spans="1:8" x14ac:dyDescent="0.3">
      <c r="A70" s="17"/>
      <c r="B70" s="17"/>
      <c r="C70" s="95">
        <v>10</v>
      </c>
      <c r="D70" s="86" t="s">
        <v>291</v>
      </c>
      <c r="E70" s="75">
        <v>341.13</v>
      </c>
      <c r="F70" s="17">
        <v>0.48</v>
      </c>
      <c r="G70" s="7">
        <f t="shared" si="34"/>
        <v>0</v>
      </c>
      <c r="H70" s="7">
        <f t="shared" si="35"/>
        <v>0</v>
      </c>
    </row>
    <row r="71" spans="1:8" x14ac:dyDescent="0.3">
      <c r="A71" s="17"/>
      <c r="B71" s="17"/>
      <c r="C71" s="94">
        <v>2</v>
      </c>
      <c r="D71" s="86" t="s">
        <v>293</v>
      </c>
      <c r="E71" s="99">
        <v>203.89</v>
      </c>
      <c r="F71" s="17">
        <v>1.65</v>
      </c>
      <c r="G71" s="7">
        <f t="shared" ref="G71:G78" si="36">E71*B71</f>
        <v>0</v>
      </c>
      <c r="H71" s="7">
        <f t="shared" ref="H71:H78" si="37">F71*B71</f>
        <v>0</v>
      </c>
    </row>
    <row r="72" spans="1:8" x14ac:dyDescent="0.3">
      <c r="A72" s="17"/>
      <c r="B72" s="17"/>
      <c r="C72" s="94">
        <v>2</v>
      </c>
      <c r="D72" s="86" t="s">
        <v>294</v>
      </c>
      <c r="E72" s="99">
        <v>233.595</v>
      </c>
      <c r="F72" s="17">
        <v>2.57</v>
      </c>
      <c r="G72" s="7">
        <f t="shared" si="36"/>
        <v>0</v>
      </c>
      <c r="H72" s="7">
        <f t="shared" si="37"/>
        <v>0</v>
      </c>
    </row>
    <row r="73" spans="1:8" x14ac:dyDescent="0.3">
      <c r="A73" s="17"/>
      <c r="B73" s="17"/>
      <c r="C73" s="94">
        <v>3</v>
      </c>
      <c r="D73" s="86" t="s">
        <v>295</v>
      </c>
      <c r="E73" s="99">
        <v>790.59</v>
      </c>
      <c r="F73" s="17">
        <v>1.03</v>
      </c>
      <c r="G73" s="7">
        <f t="shared" ref="G73:G74" si="38">E73*B73</f>
        <v>0</v>
      </c>
      <c r="H73" s="7">
        <f t="shared" ref="H73:H74" si="39">F73*B73</f>
        <v>0</v>
      </c>
    </row>
    <row r="74" spans="1:8" x14ac:dyDescent="0.3">
      <c r="A74" s="17"/>
      <c r="B74" s="17"/>
      <c r="C74" s="94">
        <v>3</v>
      </c>
      <c r="D74" s="86" t="s">
        <v>294</v>
      </c>
      <c r="E74" s="99">
        <v>632.47200000000009</v>
      </c>
      <c r="F74" s="17">
        <v>3.48</v>
      </c>
      <c r="G74" s="7">
        <f t="shared" si="38"/>
        <v>0</v>
      </c>
      <c r="H74" s="7">
        <f t="shared" si="39"/>
        <v>0</v>
      </c>
    </row>
    <row r="75" spans="1:8" x14ac:dyDescent="0.3">
      <c r="A75" s="17"/>
      <c r="B75" s="17"/>
      <c r="C75" s="94">
        <v>4</v>
      </c>
      <c r="D75" s="86" t="s">
        <v>295</v>
      </c>
      <c r="E75" s="99">
        <v>914.66</v>
      </c>
      <c r="F75" s="17">
        <v>1.91</v>
      </c>
      <c r="G75" s="7">
        <f t="shared" si="36"/>
        <v>0</v>
      </c>
      <c r="H75" s="7">
        <f t="shared" si="37"/>
        <v>0</v>
      </c>
    </row>
    <row r="76" spans="1:8" x14ac:dyDescent="0.3">
      <c r="A76" s="17"/>
      <c r="B76" s="17"/>
      <c r="C76" s="94">
        <v>4</v>
      </c>
      <c r="D76" s="86" t="s">
        <v>294</v>
      </c>
      <c r="E76" s="99">
        <v>731.72800000000007</v>
      </c>
      <c r="F76" s="17">
        <v>4.58</v>
      </c>
      <c r="G76" s="7">
        <f t="shared" si="36"/>
        <v>0</v>
      </c>
      <c r="H76" s="7">
        <f t="shared" si="37"/>
        <v>0</v>
      </c>
    </row>
    <row r="77" spans="1:8" x14ac:dyDescent="0.3">
      <c r="A77" s="17"/>
      <c r="B77" s="17"/>
      <c r="C77" s="94">
        <v>6</v>
      </c>
      <c r="D77" s="86" t="s">
        <v>295</v>
      </c>
      <c r="E77" s="99">
        <v>1568.4</v>
      </c>
      <c r="F77" s="17">
        <v>2.2200000000000002</v>
      </c>
      <c r="G77" s="7">
        <f t="shared" ref="G77" si="40">E77*B77</f>
        <v>0</v>
      </c>
      <c r="H77" s="7">
        <f t="shared" ref="H77" si="41">F77*B77</f>
        <v>0</v>
      </c>
    </row>
    <row r="78" spans="1:8" x14ac:dyDescent="0.3">
      <c r="A78" s="17"/>
      <c r="B78" s="17"/>
      <c r="C78" s="94">
        <v>8</v>
      </c>
      <c r="D78" s="86" t="s">
        <v>295</v>
      </c>
      <c r="E78" s="99">
        <v>2255.2000000000003</v>
      </c>
      <c r="F78" s="17">
        <v>2.4500000000000002</v>
      </c>
      <c r="G78" s="7">
        <f t="shared" si="36"/>
        <v>0</v>
      </c>
      <c r="H78" s="7">
        <f t="shared" si="37"/>
        <v>0</v>
      </c>
    </row>
    <row r="79" spans="1:8" x14ac:dyDescent="0.3">
      <c r="A79" s="17"/>
      <c r="B79" s="17"/>
      <c r="C79" s="94">
        <v>10</v>
      </c>
      <c r="D79" s="86" t="s">
        <v>295</v>
      </c>
      <c r="E79" s="99">
        <v>3834.8</v>
      </c>
      <c r="F79" s="17">
        <v>3.99</v>
      </c>
      <c r="G79" s="7">
        <f t="shared" ref="G79" si="42">E79*B79</f>
        <v>0</v>
      </c>
      <c r="H79" s="7">
        <f t="shared" ref="H79" si="43">F79*B79</f>
        <v>0</v>
      </c>
    </row>
    <row r="80" spans="1:8" x14ac:dyDescent="0.3">
      <c r="A80" s="17"/>
      <c r="B80" s="17"/>
      <c r="C80" s="94" t="s">
        <v>246</v>
      </c>
      <c r="D80" s="86" t="s">
        <v>263</v>
      </c>
      <c r="E80" s="75">
        <v>0.12</v>
      </c>
      <c r="F80" s="17">
        <v>0.01</v>
      </c>
      <c r="G80" s="7">
        <f t="shared" si="26"/>
        <v>0</v>
      </c>
      <c r="H80" s="7">
        <f t="shared" si="27"/>
        <v>0</v>
      </c>
    </row>
    <row r="81" spans="1:8" x14ac:dyDescent="0.3">
      <c r="A81" s="17"/>
      <c r="B81" s="17"/>
      <c r="C81" s="94" t="s">
        <v>247</v>
      </c>
      <c r="D81" s="86" t="s">
        <v>263</v>
      </c>
      <c r="E81" s="75">
        <v>0.12</v>
      </c>
      <c r="F81" s="17">
        <v>0.01</v>
      </c>
      <c r="G81" s="7">
        <f t="shared" si="26"/>
        <v>0</v>
      </c>
      <c r="H81" s="7">
        <f t="shared" si="27"/>
        <v>0</v>
      </c>
    </row>
    <row r="82" spans="1:8" x14ac:dyDescent="0.3">
      <c r="A82" s="17"/>
      <c r="B82" s="17"/>
      <c r="C82" s="95">
        <v>1</v>
      </c>
      <c r="D82" s="86" t="s">
        <v>263</v>
      </c>
      <c r="E82" s="75">
        <v>0.12</v>
      </c>
      <c r="F82" s="17">
        <v>0.01</v>
      </c>
      <c r="G82" s="7">
        <f t="shared" si="26"/>
        <v>0</v>
      </c>
      <c r="H82" s="7">
        <f t="shared" si="27"/>
        <v>0</v>
      </c>
    </row>
    <row r="83" spans="1:8" x14ac:dyDescent="0.3">
      <c r="A83" s="17"/>
      <c r="B83" s="17"/>
      <c r="C83" s="95">
        <v>2</v>
      </c>
      <c r="D83" s="86" t="s">
        <v>263</v>
      </c>
      <c r="E83" s="75">
        <v>0.12</v>
      </c>
      <c r="F83" s="17">
        <v>0.01</v>
      </c>
      <c r="G83" s="7">
        <f t="shared" si="26"/>
        <v>0</v>
      </c>
      <c r="H83" s="7">
        <f t="shared" si="27"/>
        <v>0</v>
      </c>
    </row>
    <row r="84" spans="1:8" x14ac:dyDescent="0.3">
      <c r="A84" s="17"/>
      <c r="B84" s="17"/>
      <c r="C84" s="95">
        <v>3</v>
      </c>
      <c r="D84" s="86" t="s">
        <v>263</v>
      </c>
      <c r="E84" s="75">
        <v>0.15</v>
      </c>
      <c r="F84" s="17">
        <v>0.01</v>
      </c>
      <c r="G84" s="7">
        <f t="shared" si="26"/>
        <v>0</v>
      </c>
      <c r="H84" s="7">
        <f t="shared" si="27"/>
        <v>0</v>
      </c>
    </row>
    <row r="85" spans="1:8" x14ac:dyDescent="0.3">
      <c r="A85" s="17"/>
      <c r="B85" s="17"/>
      <c r="C85" s="95">
        <v>4</v>
      </c>
      <c r="D85" s="86" t="s">
        <v>263</v>
      </c>
      <c r="E85" s="75">
        <v>0.15</v>
      </c>
      <c r="F85" s="17">
        <v>0.01</v>
      </c>
      <c r="G85" s="7">
        <f t="shared" ref="G85:G87" si="44">E85*B85</f>
        <v>0</v>
      </c>
      <c r="H85" s="7">
        <f>F85*B85</f>
        <v>0</v>
      </c>
    </row>
    <row r="86" spans="1:8" x14ac:dyDescent="0.3">
      <c r="A86" s="17"/>
      <c r="B86" s="17"/>
      <c r="C86" s="95">
        <v>6</v>
      </c>
      <c r="D86" s="86" t="s">
        <v>263</v>
      </c>
      <c r="E86" s="75">
        <v>0.17</v>
      </c>
      <c r="F86" s="17">
        <v>0.01</v>
      </c>
      <c r="G86" s="7">
        <f t="shared" si="44"/>
        <v>0</v>
      </c>
      <c r="H86" s="7">
        <f>F86*B86</f>
        <v>0</v>
      </c>
    </row>
    <row r="87" spans="1:8" x14ac:dyDescent="0.3">
      <c r="A87" s="17"/>
      <c r="B87" s="17"/>
      <c r="C87" s="95">
        <v>8</v>
      </c>
      <c r="D87" s="86" t="s">
        <v>263</v>
      </c>
      <c r="E87" s="75">
        <v>0.28000000000000003</v>
      </c>
      <c r="F87" s="17">
        <v>0.01</v>
      </c>
      <c r="G87" s="7">
        <f t="shared" si="44"/>
        <v>0</v>
      </c>
      <c r="H87" s="7">
        <f>F87*B87</f>
        <v>0</v>
      </c>
    </row>
    <row r="88" spans="1:8" x14ac:dyDescent="0.3">
      <c r="A88" s="17"/>
      <c r="B88" s="17"/>
      <c r="C88" s="95">
        <v>10</v>
      </c>
      <c r="D88" s="86" t="s">
        <v>263</v>
      </c>
      <c r="E88" s="75">
        <v>0.28000000000000003</v>
      </c>
      <c r="F88" s="17">
        <v>0.01</v>
      </c>
      <c r="G88" s="7">
        <f>E88*B88</f>
        <v>0</v>
      </c>
      <c r="H88" s="7">
        <f>F88*B88</f>
        <v>0</v>
      </c>
    </row>
    <row r="89" spans="1:8" x14ac:dyDescent="0.3">
      <c r="A89" s="17"/>
      <c r="B89" s="17"/>
      <c r="C89" s="95" t="s">
        <v>264</v>
      </c>
      <c r="D89" s="86" t="s">
        <v>269</v>
      </c>
      <c r="E89" s="75">
        <v>12.5</v>
      </c>
      <c r="F89" s="17">
        <v>0.15</v>
      </c>
      <c r="G89" s="7">
        <f t="shared" si="26"/>
        <v>0</v>
      </c>
      <c r="H89" s="7">
        <f t="shared" si="27"/>
        <v>0</v>
      </c>
    </row>
    <row r="90" spans="1:8" x14ac:dyDescent="0.3">
      <c r="A90" s="17"/>
      <c r="B90" s="17"/>
      <c r="C90" s="94" t="s">
        <v>266</v>
      </c>
      <c r="D90" s="86" t="s">
        <v>265</v>
      </c>
      <c r="E90" s="75">
        <v>2.56</v>
      </c>
      <c r="F90" s="17">
        <v>0.25</v>
      </c>
      <c r="G90" s="7">
        <f t="shared" si="26"/>
        <v>0</v>
      </c>
      <c r="H90" s="7">
        <f t="shared" si="27"/>
        <v>0</v>
      </c>
    </row>
    <row r="91" spans="1:8" x14ac:dyDescent="0.3">
      <c r="A91" s="17"/>
      <c r="B91" s="17"/>
      <c r="C91" s="94" t="s">
        <v>246</v>
      </c>
      <c r="D91" s="86" t="s">
        <v>265</v>
      </c>
      <c r="E91" s="75">
        <v>4.3099999999999996</v>
      </c>
      <c r="F91" s="17">
        <v>0.25</v>
      </c>
      <c r="G91" s="7">
        <f t="shared" si="26"/>
        <v>0</v>
      </c>
      <c r="H91" s="7">
        <f t="shared" si="27"/>
        <v>0</v>
      </c>
    </row>
    <row r="92" spans="1:8" x14ac:dyDescent="0.3">
      <c r="A92" s="17"/>
      <c r="B92" s="17"/>
      <c r="C92" s="94" t="s">
        <v>246</v>
      </c>
      <c r="D92" s="86" t="s">
        <v>273</v>
      </c>
      <c r="E92" s="75">
        <v>4.16</v>
      </c>
      <c r="F92" s="93">
        <v>0.1</v>
      </c>
      <c r="G92" s="7">
        <f t="shared" si="26"/>
        <v>0</v>
      </c>
      <c r="H92" s="7">
        <f t="shared" si="27"/>
        <v>0</v>
      </c>
    </row>
    <row r="93" spans="1:8" x14ac:dyDescent="0.3">
      <c r="A93" s="17"/>
      <c r="B93" s="17"/>
      <c r="C93" s="95">
        <v>1</v>
      </c>
      <c r="D93" s="86" t="s">
        <v>273</v>
      </c>
      <c r="E93" s="75">
        <v>4.41</v>
      </c>
      <c r="F93" s="93">
        <v>0.1</v>
      </c>
      <c r="G93" s="7">
        <f t="shared" si="26"/>
        <v>0</v>
      </c>
      <c r="H93" s="7">
        <f t="shared" si="27"/>
        <v>0</v>
      </c>
    </row>
    <row r="94" spans="1:8" x14ac:dyDescent="0.3">
      <c r="A94" s="17"/>
      <c r="B94" s="17"/>
      <c r="C94" s="94" t="s">
        <v>266</v>
      </c>
      <c r="D94" s="86" t="s">
        <v>267</v>
      </c>
      <c r="E94" s="75">
        <v>0.42</v>
      </c>
      <c r="F94" s="93">
        <v>0</v>
      </c>
      <c r="G94" s="7">
        <f t="shared" ref="G94:G96" si="45">E94*B94</f>
        <v>0</v>
      </c>
      <c r="H94" s="7">
        <f t="shared" ref="H94:H96" si="46">F94*B94</f>
        <v>0</v>
      </c>
    </row>
    <row r="95" spans="1:8" x14ac:dyDescent="0.3">
      <c r="A95" s="17"/>
      <c r="B95" s="17"/>
      <c r="C95" s="94" t="s">
        <v>246</v>
      </c>
      <c r="D95" s="86" t="s">
        <v>267</v>
      </c>
      <c r="E95" s="75">
        <v>0.6</v>
      </c>
      <c r="F95" s="93">
        <v>0</v>
      </c>
      <c r="G95" s="7">
        <f t="shared" si="45"/>
        <v>0</v>
      </c>
      <c r="H95" s="7">
        <f t="shared" si="46"/>
        <v>0</v>
      </c>
    </row>
    <row r="96" spans="1:8" x14ac:dyDescent="0.3">
      <c r="A96" s="17"/>
      <c r="B96" s="17"/>
      <c r="C96" s="94" t="s">
        <v>266</v>
      </c>
      <c r="D96" s="86" t="s">
        <v>268</v>
      </c>
      <c r="E96" s="75">
        <v>1.54</v>
      </c>
      <c r="F96" s="93">
        <v>0</v>
      </c>
      <c r="G96" s="7">
        <f t="shared" si="45"/>
        <v>0</v>
      </c>
      <c r="H96" s="7">
        <f t="shared" si="46"/>
        <v>0</v>
      </c>
    </row>
    <row r="97" spans="1:8" x14ac:dyDescent="0.3">
      <c r="A97" s="17"/>
      <c r="B97" s="17"/>
      <c r="C97" s="94" t="s">
        <v>246</v>
      </c>
      <c r="D97" s="86" t="s">
        <v>268</v>
      </c>
      <c r="E97" s="75">
        <v>3.2</v>
      </c>
      <c r="F97" s="93">
        <v>0</v>
      </c>
      <c r="G97" s="7">
        <f t="shared" ref="G97:G99" si="47">E97*B97</f>
        <v>0</v>
      </c>
      <c r="H97" s="7">
        <f t="shared" ref="H97:H99" si="48">F97*B97</f>
        <v>0</v>
      </c>
    </row>
    <row r="98" spans="1:8" x14ac:dyDescent="0.3">
      <c r="A98" s="17"/>
      <c r="B98" s="17"/>
      <c r="C98" s="95">
        <v>2</v>
      </c>
      <c r="D98" s="86" t="s">
        <v>270</v>
      </c>
      <c r="E98" s="75">
        <v>6.84</v>
      </c>
      <c r="F98" s="93">
        <v>0.6</v>
      </c>
      <c r="G98" s="7">
        <f t="shared" si="47"/>
        <v>0</v>
      </c>
      <c r="H98" s="7">
        <f t="shared" si="48"/>
        <v>0</v>
      </c>
    </row>
    <row r="99" spans="1:8" x14ac:dyDescent="0.3">
      <c r="A99" s="17"/>
      <c r="B99" s="17"/>
      <c r="C99" s="95">
        <v>3</v>
      </c>
      <c r="D99" s="86" t="s">
        <v>270</v>
      </c>
      <c r="E99" s="75">
        <v>13.8</v>
      </c>
      <c r="F99" s="93">
        <v>0.6</v>
      </c>
      <c r="G99" s="7">
        <f t="shared" si="47"/>
        <v>0</v>
      </c>
      <c r="H99" s="7">
        <f t="shared" si="48"/>
        <v>0</v>
      </c>
    </row>
    <row r="100" spans="1:8" x14ac:dyDescent="0.3">
      <c r="A100" s="17"/>
      <c r="B100" s="17"/>
      <c r="C100" s="95">
        <v>4</v>
      </c>
      <c r="D100" s="86" t="s">
        <v>270</v>
      </c>
      <c r="E100" s="75">
        <v>25.63</v>
      </c>
      <c r="F100" s="93">
        <v>0.7</v>
      </c>
      <c r="G100" s="7">
        <f>E100*B100</f>
        <v>0</v>
      </c>
      <c r="H100" s="7">
        <f>F100*B100</f>
        <v>0</v>
      </c>
    </row>
    <row r="101" spans="1:8" x14ac:dyDescent="0.3">
      <c r="A101" s="17"/>
      <c r="B101" s="17"/>
      <c r="C101" s="95">
        <v>10</v>
      </c>
      <c r="D101" s="86" t="s">
        <v>270</v>
      </c>
      <c r="E101" s="75">
        <v>136.91999999999999</v>
      </c>
      <c r="F101" s="17">
        <v>1</v>
      </c>
      <c r="G101" s="7">
        <f>E101*B101</f>
        <v>0</v>
      </c>
      <c r="H101" s="7">
        <f>F101*B101</f>
        <v>0</v>
      </c>
    </row>
    <row r="102" spans="1:8" x14ac:dyDescent="0.3">
      <c r="A102" s="17"/>
      <c r="B102" s="17"/>
      <c r="C102" s="95">
        <v>12</v>
      </c>
      <c r="D102" s="86" t="s">
        <v>270</v>
      </c>
      <c r="E102" s="75">
        <v>173.49</v>
      </c>
      <c r="F102" s="17">
        <v>1</v>
      </c>
      <c r="G102" s="7">
        <f>E102*B102</f>
        <v>0</v>
      </c>
      <c r="H102" s="7">
        <f>F102*B102</f>
        <v>0</v>
      </c>
    </row>
    <row r="103" spans="1:8" x14ac:dyDescent="0.3">
      <c r="A103" s="17"/>
      <c r="B103" s="17"/>
      <c r="C103" s="94">
        <v>16</v>
      </c>
      <c r="D103" s="86" t="s">
        <v>270</v>
      </c>
      <c r="E103" s="75">
        <v>256.33</v>
      </c>
      <c r="F103" s="17">
        <v>1.1100000000000001</v>
      </c>
      <c r="G103" s="7">
        <f>E103*B103</f>
        <v>0</v>
      </c>
      <c r="H103" s="7">
        <f>F103*B103</f>
        <v>0</v>
      </c>
    </row>
    <row r="104" spans="1:8" x14ac:dyDescent="0.3">
      <c r="A104" s="17"/>
      <c r="B104" s="17"/>
      <c r="C104" s="94" t="s">
        <v>246</v>
      </c>
      <c r="D104" s="86" t="s">
        <v>271</v>
      </c>
      <c r="E104" s="75">
        <v>3.09</v>
      </c>
      <c r="F104" s="93">
        <v>0.4</v>
      </c>
      <c r="G104" s="7">
        <f t="shared" ref="G104:G109" si="49">E104*B104</f>
        <v>0</v>
      </c>
      <c r="H104" s="7">
        <f t="shared" ref="H104:H109" si="50">F104*B104</f>
        <v>0</v>
      </c>
    </row>
    <row r="105" spans="1:8" x14ac:dyDescent="0.3">
      <c r="A105" s="17"/>
      <c r="B105" s="17"/>
      <c r="C105" s="94" t="s">
        <v>247</v>
      </c>
      <c r="D105" s="86" t="s">
        <v>271</v>
      </c>
      <c r="E105" s="75">
        <v>3.09</v>
      </c>
      <c r="F105" s="93">
        <v>0.4</v>
      </c>
      <c r="G105" s="7">
        <f t="shared" si="49"/>
        <v>0</v>
      </c>
      <c r="H105" s="7">
        <f t="shared" si="50"/>
        <v>0</v>
      </c>
    </row>
    <row r="106" spans="1:8" x14ac:dyDescent="0.3">
      <c r="A106" s="17"/>
      <c r="B106" s="17"/>
      <c r="C106" s="94">
        <v>1</v>
      </c>
      <c r="D106" s="86" t="s">
        <v>271</v>
      </c>
      <c r="E106" s="75">
        <v>4.09</v>
      </c>
      <c r="F106" s="93">
        <v>0.5</v>
      </c>
      <c r="G106" s="7">
        <f t="shared" si="49"/>
        <v>0</v>
      </c>
      <c r="H106" s="7">
        <f t="shared" si="50"/>
        <v>0</v>
      </c>
    </row>
    <row r="107" spans="1:8" x14ac:dyDescent="0.3">
      <c r="A107" s="17"/>
      <c r="B107" s="17"/>
      <c r="C107" s="94" t="s">
        <v>280</v>
      </c>
      <c r="D107" s="86" t="s">
        <v>271</v>
      </c>
      <c r="E107" s="75">
        <v>5.65</v>
      </c>
      <c r="F107" s="93">
        <v>0.56000000000000005</v>
      </c>
      <c r="G107" s="7">
        <f t="shared" si="49"/>
        <v>0</v>
      </c>
      <c r="H107" s="7">
        <f t="shared" si="50"/>
        <v>0</v>
      </c>
    </row>
    <row r="108" spans="1:8" x14ac:dyDescent="0.3">
      <c r="A108" s="17"/>
      <c r="B108" s="17"/>
      <c r="C108" s="94">
        <v>2</v>
      </c>
      <c r="D108" s="86" t="s">
        <v>271</v>
      </c>
      <c r="E108" s="75">
        <v>6.25</v>
      </c>
      <c r="F108" s="93">
        <v>0.57999999999999996</v>
      </c>
      <c r="G108" s="7">
        <f t="shared" ref="G108" si="51">E108*B108</f>
        <v>0</v>
      </c>
      <c r="H108" s="7">
        <f t="shared" ref="H108" si="52">F108*B108</f>
        <v>0</v>
      </c>
    </row>
    <row r="109" spans="1:8" x14ac:dyDescent="0.3">
      <c r="A109" s="17"/>
      <c r="B109" s="17"/>
      <c r="C109" s="94" t="s">
        <v>272</v>
      </c>
      <c r="D109" s="86" t="s">
        <v>271</v>
      </c>
      <c r="E109" s="75">
        <v>9</v>
      </c>
      <c r="F109" s="93">
        <v>0.6</v>
      </c>
      <c r="G109" s="7">
        <f t="shared" si="49"/>
        <v>0</v>
      </c>
      <c r="H109" s="7">
        <f t="shared" si="50"/>
        <v>0</v>
      </c>
    </row>
    <row r="110" spans="1:8" x14ac:dyDescent="0.3">
      <c r="A110" s="17"/>
      <c r="B110" s="17"/>
      <c r="C110" s="95">
        <v>3</v>
      </c>
      <c r="D110" s="86" t="s">
        <v>271</v>
      </c>
      <c r="E110" s="75">
        <v>11.08</v>
      </c>
      <c r="F110" s="93">
        <v>0.6</v>
      </c>
      <c r="G110" s="7">
        <f t="shared" ref="G110:G112" si="53">E110*B110</f>
        <v>0</v>
      </c>
      <c r="H110" s="7">
        <f t="shared" ref="H110:H247" si="54">F110*B110</f>
        <v>0</v>
      </c>
    </row>
    <row r="111" spans="1:8" x14ac:dyDescent="0.3">
      <c r="A111" s="17"/>
      <c r="B111" s="17"/>
      <c r="C111" s="94" t="s">
        <v>272</v>
      </c>
      <c r="D111" s="86" t="s">
        <v>274</v>
      </c>
      <c r="E111" s="75">
        <v>24.66</v>
      </c>
      <c r="F111" s="17">
        <v>7.0000000000000007E-2</v>
      </c>
      <c r="G111" s="7">
        <f t="shared" si="53"/>
        <v>0</v>
      </c>
      <c r="H111" s="7">
        <f t="shared" si="54"/>
        <v>0</v>
      </c>
    </row>
    <row r="112" spans="1:8" x14ac:dyDescent="0.3">
      <c r="A112" s="17"/>
      <c r="B112" s="17"/>
      <c r="C112" s="95">
        <v>3</v>
      </c>
      <c r="D112" s="86" t="s">
        <v>274</v>
      </c>
      <c r="E112" s="75">
        <v>26.55</v>
      </c>
      <c r="F112" s="17">
        <v>7.0000000000000007E-2</v>
      </c>
      <c r="G112" s="7">
        <f t="shared" si="53"/>
        <v>0</v>
      </c>
      <c r="H112" s="7">
        <f t="shared" si="54"/>
        <v>0</v>
      </c>
    </row>
    <row r="113" spans="1:8" x14ac:dyDescent="0.3">
      <c r="A113" s="17"/>
      <c r="B113" s="17"/>
      <c r="C113" s="94">
        <v>4</v>
      </c>
      <c r="D113" s="86" t="s">
        <v>274</v>
      </c>
      <c r="E113" s="75">
        <v>45.21</v>
      </c>
      <c r="F113" s="17">
        <v>7.0000000000000007E-2</v>
      </c>
      <c r="G113" s="7">
        <f t="shared" ref="G113" si="55">E113*B113</f>
        <v>0</v>
      </c>
      <c r="H113" s="7">
        <f>F113*B113</f>
        <v>0</v>
      </c>
    </row>
    <row r="114" spans="1:8" x14ac:dyDescent="0.3">
      <c r="A114" s="17"/>
      <c r="B114" s="17"/>
      <c r="C114" s="95">
        <v>10</v>
      </c>
      <c r="D114" s="86" t="s">
        <v>274</v>
      </c>
      <c r="E114" s="75">
        <v>116.26</v>
      </c>
      <c r="F114" s="17">
        <v>7.0000000000000007E-2</v>
      </c>
      <c r="G114" s="7">
        <f>E114*B114</f>
        <v>0</v>
      </c>
      <c r="H114" s="7">
        <f>F114*B114</f>
        <v>0</v>
      </c>
    </row>
    <row r="115" spans="1:8" x14ac:dyDescent="0.3">
      <c r="A115" s="17"/>
      <c r="B115" s="17"/>
      <c r="C115" s="94">
        <v>12</v>
      </c>
      <c r="D115" s="86" t="s">
        <v>274</v>
      </c>
      <c r="E115" s="75">
        <v>159.44</v>
      </c>
      <c r="F115" s="17">
        <v>7.0000000000000007E-2</v>
      </c>
      <c r="G115" s="7">
        <f>E115*B115</f>
        <v>0</v>
      </c>
      <c r="H115" s="7">
        <f>F115*B115</f>
        <v>0</v>
      </c>
    </row>
    <row r="116" spans="1:8" x14ac:dyDescent="0.3">
      <c r="A116" s="17"/>
      <c r="B116" s="17"/>
      <c r="C116" s="95">
        <v>16</v>
      </c>
      <c r="D116" s="86" t="s">
        <v>274</v>
      </c>
      <c r="E116" s="75">
        <v>291.2</v>
      </c>
      <c r="F116" s="17">
        <v>0.09</v>
      </c>
      <c r="G116" s="7">
        <f>E116*B116</f>
        <v>0</v>
      </c>
      <c r="H116" s="7">
        <f>F116*B116</f>
        <v>0</v>
      </c>
    </row>
    <row r="117" spans="1:8" x14ac:dyDescent="0.3">
      <c r="A117" s="17"/>
      <c r="B117" s="17"/>
      <c r="C117" s="95">
        <v>3</v>
      </c>
      <c r="D117" s="86" t="s">
        <v>297</v>
      </c>
      <c r="E117" s="75">
        <v>10</v>
      </c>
      <c r="F117" s="17">
        <v>0.5</v>
      </c>
      <c r="G117" s="7">
        <f>E117*B117</f>
        <v>0</v>
      </c>
      <c r="H117" s="7">
        <f t="shared" ref="H117:H202" si="56">F117*B117</f>
        <v>0</v>
      </c>
    </row>
    <row r="118" spans="1:8" x14ac:dyDescent="0.3">
      <c r="A118" s="17"/>
      <c r="B118" s="17"/>
      <c r="C118" s="95">
        <v>4</v>
      </c>
      <c r="D118" s="86" t="s">
        <v>297</v>
      </c>
      <c r="E118" s="75">
        <v>10</v>
      </c>
      <c r="F118" s="17">
        <v>0.5</v>
      </c>
      <c r="G118" s="7">
        <f t="shared" ref="G118:G122" si="57">E118*B118</f>
        <v>0</v>
      </c>
      <c r="H118" s="7">
        <f t="shared" si="56"/>
        <v>0</v>
      </c>
    </row>
    <row r="119" spans="1:8" x14ac:dyDescent="0.3">
      <c r="A119" s="17"/>
      <c r="B119" s="17"/>
      <c r="C119" s="95">
        <v>6</v>
      </c>
      <c r="D119" s="86" t="s">
        <v>297</v>
      </c>
      <c r="E119" s="75">
        <v>15</v>
      </c>
      <c r="F119" s="17">
        <v>0.5</v>
      </c>
      <c r="G119" s="7">
        <f t="shared" si="57"/>
        <v>0</v>
      </c>
      <c r="H119" s="7">
        <f t="shared" si="56"/>
        <v>0</v>
      </c>
    </row>
    <row r="120" spans="1:8" x14ac:dyDescent="0.3">
      <c r="A120" s="17"/>
      <c r="B120" s="17"/>
      <c r="C120" s="95">
        <v>8</v>
      </c>
      <c r="D120" s="86" t="s">
        <v>297</v>
      </c>
      <c r="E120" s="75">
        <v>20</v>
      </c>
      <c r="F120" s="17">
        <v>0.5</v>
      </c>
      <c r="G120" s="7">
        <f t="shared" si="57"/>
        <v>0</v>
      </c>
      <c r="H120" s="7">
        <f t="shared" si="56"/>
        <v>0</v>
      </c>
    </row>
    <row r="121" spans="1:8" x14ac:dyDescent="0.3">
      <c r="A121" s="17"/>
      <c r="B121" s="17"/>
      <c r="C121" s="95">
        <v>10</v>
      </c>
      <c r="D121" s="86" t="s">
        <v>297</v>
      </c>
      <c r="E121" s="75">
        <v>20</v>
      </c>
      <c r="F121" s="17">
        <v>0.5</v>
      </c>
      <c r="G121" s="7">
        <f t="shared" si="57"/>
        <v>0</v>
      </c>
      <c r="H121" s="7">
        <f t="shared" si="56"/>
        <v>0</v>
      </c>
    </row>
    <row r="122" spans="1:8" x14ac:dyDescent="0.3">
      <c r="A122" s="17"/>
      <c r="B122" s="17"/>
      <c r="C122" s="95">
        <v>3</v>
      </c>
      <c r="D122" s="86" t="s">
        <v>296</v>
      </c>
      <c r="E122" s="75">
        <v>10</v>
      </c>
      <c r="F122" s="17">
        <v>0.5</v>
      </c>
      <c r="G122" s="7">
        <f t="shared" si="57"/>
        <v>0</v>
      </c>
      <c r="H122" s="7">
        <f t="shared" si="56"/>
        <v>0</v>
      </c>
    </row>
    <row r="123" spans="1:8" x14ac:dyDescent="0.3">
      <c r="A123" s="17"/>
      <c r="B123" s="17"/>
      <c r="C123" s="95">
        <v>4</v>
      </c>
      <c r="D123" s="86" t="s">
        <v>296</v>
      </c>
      <c r="E123" s="75">
        <v>10</v>
      </c>
      <c r="F123" s="17">
        <v>0.5</v>
      </c>
      <c r="G123" s="7">
        <f>E123*B123</f>
        <v>0</v>
      </c>
      <c r="H123" s="7">
        <f t="shared" si="56"/>
        <v>0</v>
      </c>
    </row>
    <row r="124" spans="1:8" x14ac:dyDescent="0.3">
      <c r="A124" s="17"/>
      <c r="B124" s="17"/>
      <c r="C124" s="95"/>
      <c r="D124" s="86"/>
      <c r="E124" s="75"/>
      <c r="F124" s="17"/>
      <c r="G124" s="7">
        <f t="shared" ref="G124:G202" si="58">E124*B124</f>
        <v>0</v>
      </c>
      <c r="H124" s="7">
        <f t="shared" si="56"/>
        <v>0</v>
      </c>
    </row>
    <row r="125" spans="1:8" ht="28.8" x14ac:dyDescent="0.3">
      <c r="A125" s="17" t="s">
        <v>306</v>
      </c>
      <c r="B125" s="17">
        <v>1</v>
      </c>
      <c r="C125" s="17" t="s">
        <v>307</v>
      </c>
      <c r="D125" s="86" t="s">
        <v>308</v>
      </c>
      <c r="E125" s="17"/>
      <c r="F125" s="17">
        <f>4*4</f>
        <v>16</v>
      </c>
      <c r="G125" s="7">
        <f t="shared" ref="G125" si="59">E125*B125</f>
        <v>0</v>
      </c>
      <c r="H125" s="7">
        <f t="shared" ref="H125:H201" si="60">F125*B125</f>
        <v>16</v>
      </c>
    </row>
    <row r="126" spans="1:8" x14ac:dyDescent="0.3">
      <c r="A126" s="17"/>
      <c r="B126" s="17"/>
      <c r="C126" s="95"/>
      <c r="D126" s="86"/>
      <c r="E126" s="75"/>
      <c r="F126" s="17"/>
      <c r="G126" s="7">
        <f>E126*B126</f>
        <v>0</v>
      </c>
      <c r="H126" s="7">
        <f t="shared" si="60"/>
        <v>0</v>
      </c>
    </row>
    <row r="127" spans="1:8" x14ac:dyDescent="0.3">
      <c r="A127" s="17"/>
      <c r="B127" s="17"/>
      <c r="C127" s="95"/>
      <c r="D127" s="86"/>
      <c r="E127" s="75"/>
      <c r="F127" s="17"/>
      <c r="G127" s="7">
        <f t="shared" ref="G127:G131" si="61">E127*B127</f>
        <v>0</v>
      </c>
      <c r="H127" s="7">
        <f t="shared" si="60"/>
        <v>0</v>
      </c>
    </row>
    <row r="128" spans="1:8" x14ac:dyDescent="0.3">
      <c r="A128" s="17"/>
      <c r="B128" s="17"/>
      <c r="C128" s="95"/>
      <c r="D128" s="86"/>
      <c r="E128" s="75"/>
      <c r="F128" s="17"/>
      <c r="G128" s="7">
        <f t="shared" si="61"/>
        <v>0</v>
      </c>
      <c r="H128" s="7">
        <f t="shared" si="60"/>
        <v>0</v>
      </c>
    </row>
    <row r="129" spans="1:8" x14ac:dyDescent="0.3">
      <c r="A129" s="17"/>
      <c r="B129" s="17"/>
      <c r="C129" s="95"/>
      <c r="D129" s="86"/>
      <c r="E129" s="75"/>
      <c r="F129" s="17"/>
      <c r="G129" s="7">
        <f t="shared" si="61"/>
        <v>0</v>
      </c>
      <c r="H129" s="7">
        <f t="shared" si="60"/>
        <v>0</v>
      </c>
    </row>
    <row r="130" spans="1:8" x14ac:dyDescent="0.3">
      <c r="A130" s="17"/>
      <c r="B130" s="17"/>
      <c r="C130" s="95"/>
      <c r="D130" s="86"/>
      <c r="E130" s="75"/>
      <c r="F130" s="17"/>
      <c r="G130" s="7">
        <f t="shared" si="61"/>
        <v>0</v>
      </c>
      <c r="H130" s="7">
        <f t="shared" si="60"/>
        <v>0</v>
      </c>
    </row>
    <row r="131" spans="1:8" x14ac:dyDescent="0.3">
      <c r="A131" s="17"/>
      <c r="B131" s="17"/>
      <c r="C131" s="95"/>
      <c r="D131" s="86"/>
      <c r="E131" s="75"/>
      <c r="F131" s="17"/>
      <c r="G131" s="7">
        <f t="shared" si="61"/>
        <v>0</v>
      </c>
      <c r="H131" s="7">
        <f t="shared" si="60"/>
        <v>0</v>
      </c>
    </row>
    <row r="132" spans="1:8" x14ac:dyDescent="0.3">
      <c r="A132" s="17"/>
      <c r="B132" s="17"/>
      <c r="C132" s="95"/>
      <c r="D132" s="86"/>
      <c r="E132" s="75"/>
      <c r="F132" s="17"/>
      <c r="G132" s="7">
        <f>E132*B132</f>
        <v>0</v>
      </c>
      <c r="H132" s="7">
        <f t="shared" si="60"/>
        <v>0</v>
      </c>
    </row>
    <row r="133" spans="1:8" x14ac:dyDescent="0.3">
      <c r="A133" s="17"/>
      <c r="B133" s="17"/>
      <c r="C133" s="95"/>
      <c r="D133" s="86"/>
      <c r="E133" s="75"/>
      <c r="F133" s="17"/>
      <c r="G133" s="7">
        <f t="shared" ref="G133:G137" si="62">E133*B133</f>
        <v>0</v>
      </c>
      <c r="H133" s="7">
        <f t="shared" si="60"/>
        <v>0</v>
      </c>
    </row>
    <row r="134" spans="1:8" x14ac:dyDescent="0.3">
      <c r="A134" s="17"/>
      <c r="B134" s="17"/>
      <c r="C134" s="95"/>
      <c r="D134" s="86"/>
      <c r="E134" s="75"/>
      <c r="F134" s="17"/>
      <c r="G134" s="7">
        <f t="shared" si="62"/>
        <v>0</v>
      </c>
      <c r="H134" s="7">
        <f t="shared" si="60"/>
        <v>0</v>
      </c>
    </row>
    <row r="135" spans="1:8" x14ac:dyDescent="0.3">
      <c r="A135" s="17"/>
      <c r="B135" s="17"/>
      <c r="C135" s="95"/>
      <c r="D135" s="86"/>
      <c r="E135" s="75"/>
      <c r="F135" s="17"/>
      <c r="G135" s="7">
        <f t="shared" si="62"/>
        <v>0</v>
      </c>
      <c r="H135" s="7">
        <f t="shared" si="60"/>
        <v>0</v>
      </c>
    </row>
    <row r="136" spans="1:8" x14ac:dyDescent="0.3">
      <c r="A136" s="17"/>
      <c r="B136" s="17"/>
      <c r="C136" s="95"/>
      <c r="D136" s="86"/>
      <c r="E136" s="75"/>
      <c r="F136" s="17"/>
      <c r="G136" s="7">
        <f t="shared" si="62"/>
        <v>0</v>
      </c>
      <c r="H136" s="7">
        <f t="shared" si="60"/>
        <v>0</v>
      </c>
    </row>
    <row r="137" spans="1:8" x14ac:dyDescent="0.3">
      <c r="A137" s="17"/>
      <c r="B137" s="17"/>
      <c r="C137" s="95"/>
      <c r="D137" s="86"/>
      <c r="E137" s="75"/>
      <c r="F137" s="17"/>
      <c r="G137" s="7">
        <f t="shared" si="62"/>
        <v>0</v>
      </c>
      <c r="H137" s="7">
        <f t="shared" si="60"/>
        <v>0</v>
      </c>
    </row>
    <row r="138" spans="1:8" x14ac:dyDescent="0.3">
      <c r="A138" s="17"/>
      <c r="B138" s="17"/>
      <c r="C138" s="95"/>
      <c r="D138" s="86"/>
      <c r="E138" s="75"/>
      <c r="F138" s="17"/>
      <c r="G138" s="7">
        <f>E138*B138</f>
        <v>0</v>
      </c>
      <c r="H138" s="7">
        <f t="shared" si="60"/>
        <v>0</v>
      </c>
    </row>
    <row r="139" spans="1:8" x14ac:dyDescent="0.3">
      <c r="A139" s="17"/>
      <c r="B139" s="17"/>
      <c r="C139" s="95"/>
      <c r="D139" s="86"/>
      <c r="E139" s="75"/>
      <c r="F139" s="17"/>
      <c r="G139" s="7">
        <f t="shared" ref="G139:G143" si="63">E139*B139</f>
        <v>0</v>
      </c>
      <c r="H139" s="7">
        <f t="shared" si="60"/>
        <v>0</v>
      </c>
    </row>
    <row r="140" spans="1:8" x14ac:dyDescent="0.3">
      <c r="A140" s="17"/>
      <c r="B140" s="17"/>
      <c r="C140" s="95"/>
      <c r="D140" s="86"/>
      <c r="E140" s="75"/>
      <c r="F140" s="17"/>
      <c r="G140" s="7">
        <f t="shared" si="63"/>
        <v>0</v>
      </c>
      <c r="H140" s="7">
        <f t="shared" si="60"/>
        <v>0</v>
      </c>
    </row>
    <row r="141" spans="1:8" x14ac:dyDescent="0.3">
      <c r="A141" s="17"/>
      <c r="B141" s="17"/>
      <c r="C141" s="95"/>
      <c r="D141" s="86"/>
      <c r="E141" s="75"/>
      <c r="F141" s="17"/>
      <c r="G141" s="7">
        <f t="shared" si="63"/>
        <v>0</v>
      </c>
      <c r="H141" s="7">
        <f t="shared" si="60"/>
        <v>0</v>
      </c>
    </row>
    <row r="142" spans="1:8" x14ac:dyDescent="0.3">
      <c r="A142" s="17"/>
      <c r="B142" s="17"/>
      <c r="C142" s="95"/>
      <c r="D142" s="86"/>
      <c r="E142" s="75"/>
      <c r="F142" s="17"/>
      <c r="G142" s="7">
        <f t="shared" si="63"/>
        <v>0</v>
      </c>
      <c r="H142" s="7">
        <f t="shared" si="60"/>
        <v>0</v>
      </c>
    </row>
    <row r="143" spans="1:8" x14ac:dyDescent="0.3">
      <c r="A143" s="17"/>
      <c r="B143" s="17"/>
      <c r="C143" s="95"/>
      <c r="D143" s="86"/>
      <c r="E143" s="75"/>
      <c r="F143" s="17"/>
      <c r="G143" s="7">
        <f t="shared" si="63"/>
        <v>0</v>
      </c>
      <c r="H143" s="7">
        <f t="shared" si="60"/>
        <v>0</v>
      </c>
    </row>
    <row r="144" spans="1:8" x14ac:dyDescent="0.3">
      <c r="A144" s="17"/>
      <c r="B144" s="17"/>
      <c r="C144" s="95"/>
      <c r="D144" s="86"/>
      <c r="E144" s="75"/>
      <c r="F144" s="17"/>
      <c r="G144" s="7">
        <f>E144*B144</f>
        <v>0</v>
      </c>
      <c r="H144" s="7">
        <f t="shared" si="60"/>
        <v>0</v>
      </c>
    </row>
    <row r="145" spans="1:8" x14ac:dyDescent="0.3">
      <c r="A145" s="17"/>
      <c r="B145" s="17"/>
      <c r="C145" s="95"/>
      <c r="D145" s="86"/>
      <c r="E145" s="75"/>
      <c r="F145" s="17"/>
      <c r="G145" s="7">
        <f t="shared" ref="G145:G149" si="64">E145*B145</f>
        <v>0</v>
      </c>
      <c r="H145" s="7">
        <f t="shared" si="60"/>
        <v>0</v>
      </c>
    </row>
    <row r="146" spans="1:8" x14ac:dyDescent="0.3">
      <c r="A146" s="17"/>
      <c r="B146" s="17"/>
      <c r="C146" s="95"/>
      <c r="D146" s="86"/>
      <c r="E146" s="75"/>
      <c r="F146" s="17"/>
      <c r="G146" s="7">
        <f t="shared" si="64"/>
        <v>0</v>
      </c>
      <c r="H146" s="7">
        <f t="shared" si="60"/>
        <v>0</v>
      </c>
    </row>
    <row r="147" spans="1:8" x14ac:dyDescent="0.3">
      <c r="A147" s="17"/>
      <c r="B147" s="17"/>
      <c r="C147" s="95"/>
      <c r="D147" s="86"/>
      <c r="E147" s="75"/>
      <c r="F147" s="17"/>
      <c r="G147" s="7">
        <f t="shared" si="64"/>
        <v>0</v>
      </c>
      <c r="H147" s="7">
        <f t="shared" si="60"/>
        <v>0</v>
      </c>
    </row>
    <row r="148" spans="1:8" x14ac:dyDescent="0.3">
      <c r="A148" s="17"/>
      <c r="B148" s="17"/>
      <c r="C148" s="95"/>
      <c r="D148" s="86"/>
      <c r="E148" s="75"/>
      <c r="F148" s="17"/>
      <c r="G148" s="7">
        <f t="shared" si="64"/>
        <v>0</v>
      </c>
      <c r="H148" s="7">
        <f t="shared" si="60"/>
        <v>0</v>
      </c>
    </row>
    <row r="149" spans="1:8" x14ac:dyDescent="0.3">
      <c r="A149" s="17"/>
      <c r="B149" s="17"/>
      <c r="C149" s="95"/>
      <c r="D149" s="86"/>
      <c r="E149" s="75"/>
      <c r="F149" s="17"/>
      <c r="G149" s="7">
        <f t="shared" si="64"/>
        <v>0</v>
      </c>
      <c r="H149" s="7">
        <f t="shared" si="60"/>
        <v>0</v>
      </c>
    </row>
    <row r="150" spans="1:8" x14ac:dyDescent="0.3">
      <c r="A150" s="17"/>
      <c r="B150" s="17"/>
      <c r="C150" s="95"/>
      <c r="D150" s="86"/>
      <c r="E150" s="75"/>
      <c r="F150" s="17"/>
      <c r="G150" s="7">
        <f>E150*B150</f>
        <v>0</v>
      </c>
      <c r="H150" s="7">
        <f t="shared" si="60"/>
        <v>0</v>
      </c>
    </row>
    <row r="151" spans="1:8" x14ac:dyDescent="0.3">
      <c r="A151" s="17"/>
      <c r="B151" s="17"/>
      <c r="C151" s="95"/>
      <c r="D151" s="86"/>
      <c r="E151" s="75"/>
      <c r="F151" s="17"/>
      <c r="G151" s="7">
        <f t="shared" ref="G151:G155" si="65">E151*B151</f>
        <v>0</v>
      </c>
      <c r="H151" s="7">
        <f t="shared" si="60"/>
        <v>0</v>
      </c>
    </row>
    <row r="152" spans="1:8" x14ac:dyDescent="0.3">
      <c r="A152" s="17"/>
      <c r="B152" s="17"/>
      <c r="C152" s="95"/>
      <c r="D152" s="86"/>
      <c r="E152" s="17"/>
      <c r="F152" s="17"/>
      <c r="G152" s="7">
        <f t="shared" si="65"/>
        <v>0</v>
      </c>
      <c r="H152" s="7">
        <f t="shared" si="60"/>
        <v>0</v>
      </c>
    </row>
    <row r="153" spans="1:8" x14ac:dyDescent="0.3">
      <c r="A153" s="17"/>
      <c r="B153" s="17"/>
      <c r="C153" s="95"/>
      <c r="D153" s="86"/>
      <c r="E153" s="17"/>
      <c r="F153" s="17"/>
      <c r="G153" s="7">
        <f t="shared" si="65"/>
        <v>0</v>
      </c>
      <c r="H153" s="7">
        <f t="shared" si="60"/>
        <v>0</v>
      </c>
    </row>
    <row r="154" spans="1:8" x14ac:dyDescent="0.3">
      <c r="A154" s="17"/>
      <c r="B154" s="17"/>
      <c r="C154" s="95"/>
      <c r="D154" s="86"/>
      <c r="E154" s="17"/>
      <c r="F154" s="17"/>
      <c r="G154" s="7">
        <f t="shared" si="65"/>
        <v>0</v>
      </c>
      <c r="H154" s="7">
        <f t="shared" si="60"/>
        <v>0</v>
      </c>
    </row>
    <row r="155" spans="1:8" x14ac:dyDescent="0.3">
      <c r="A155" s="17"/>
      <c r="B155" s="17"/>
      <c r="C155" s="95"/>
      <c r="D155" s="86"/>
      <c r="E155" s="17"/>
      <c r="F155" s="17"/>
      <c r="G155" s="7">
        <f t="shared" si="65"/>
        <v>0</v>
      </c>
      <c r="H155" s="7">
        <f t="shared" si="60"/>
        <v>0</v>
      </c>
    </row>
    <row r="156" spans="1:8" x14ac:dyDescent="0.3">
      <c r="A156" s="17"/>
      <c r="B156" s="17"/>
      <c r="C156" s="95"/>
      <c r="D156" s="86"/>
      <c r="E156" s="17"/>
      <c r="F156" s="17"/>
      <c r="G156" s="7">
        <f>E156*B156</f>
        <v>0</v>
      </c>
      <c r="H156" s="7">
        <f t="shared" si="60"/>
        <v>0</v>
      </c>
    </row>
    <row r="157" spans="1:8" x14ac:dyDescent="0.3">
      <c r="A157" s="17"/>
      <c r="B157" s="17"/>
      <c r="C157" s="95"/>
      <c r="D157" s="86"/>
      <c r="E157" s="17"/>
      <c r="F157" s="17"/>
      <c r="G157" s="7">
        <f t="shared" ref="G157:G161" si="66">E157*B157</f>
        <v>0</v>
      </c>
      <c r="H157" s="7">
        <f t="shared" si="60"/>
        <v>0</v>
      </c>
    </row>
    <row r="158" spans="1:8" x14ac:dyDescent="0.3">
      <c r="A158" s="17"/>
      <c r="B158" s="17"/>
      <c r="C158" s="95"/>
      <c r="D158" s="86"/>
      <c r="E158" s="17"/>
      <c r="F158" s="17"/>
      <c r="G158" s="7">
        <f t="shared" si="66"/>
        <v>0</v>
      </c>
      <c r="H158" s="7">
        <f t="shared" si="60"/>
        <v>0</v>
      </c>
    </row>
    <row r="159" spans="1:8" x14ac:dyDescent="0.3">
      <c r="A159" s="17"/>
      <c r="B159" s="17"/>
      <c r="C159" s="95"/>
      <c r="D159" s="86"/>
      <c r="E159" s="17"/>
      <c r="F159" s="17"/>
      <c r="G159" s="7">
        <f t="shared" si="66"/>
        <v>0</v>
      </c>
      <c r="H159" s="7">
        <f t="shared" si="60"/>
        <v>0</v>
      </c>
    </row>
    <row r="160" spans="1:8" x14ac:dyDescent="0.3">
      <c r="A160" s="17"/>
      <c r="B160" s="17"/>
      <c r="C160" s="95"/>
      <c r="D160" s="86"/>
      <c r="E160" s="17"/>
      <c r="F160" s="17"/>
      <c r="G160" s="7">
        <f t="shared" si="66"/>
        <v>0</v>
      </c>
      <c r="H160" s="7">
        <f t="shared" si="60"/>
        <v>0</v>
      </c>
    </row>
    <row r="161" spans="1:8" x14ac:dyDescent="0.3">
      <c r="A161" s="17"/>
      <c r="B161" s="17"/>
      <c r="C161" s="95"/>
      <c r="D161" s="86"/>
      <c r="E161" s="17"/>
      <c r="F161" s="17"/>
      <c r="G161" s="7">
        <f t="shared" si="66"/>
        <v>0</v>
      </c>
      <c r="H161" s="7">
        <f t="shared" si="60"/>
        <v>0</v>
      </c>
    </row>
    <row r="162" spans="1:8" x14ac:dyDescent="0.3">
      <c r="A162" s="17"/>
      <c r="B162" s="17"/>
      <c r="C162" s="95"/>
      <c r="D162" s="86"/>
      <c r="E162" s="17"/>
      <c r="F162" s="17"/>
      <c r="G162" s="7">
        <f>E162*B162</f>
        <v>0</v>
      </c>
      <c r="H162" s="7">
        <f t="shared" si="60"/>
        <v>0</v>
      </c>
    </row>
    <row r="163" spans="1:8" x14ac:dyDescent="0.3">
      <c r="A163" s="17"/>
      <c r="B163" s="17"/>
      <c r="C163" s="95"/>
      <c r="D163" s="86"/>
      <c r="E163" s="17"/>
      <c r="F163" s="17"/>
      <c r="G163" s="7">
        <f t="shared" ref="G163:G167" si="67">E163*B163</f>
        <v>0</v>
      </c>
      <c r="H163" s="7">
        <f t="shared" si="60"/>
        <v>0</v>
      </c>
    </row>
    <row r="164" spans="1:8" x14ac:dyDescent="0.3">
      <c r="A164" s="17"/>
      <c r="B164" s="17"/>
      <c r="C164" s="95"/>
      <c r="D164" s="86"/>
      <c r="E164" s="17"/>
      <c r="F164" s="17"/>
      <c r="G164" s="7">
        <f t="shared" si="67"/>
        <v>0</v>
      </c>
      <c r="H164" s="7">
        <f t="shared" si="60"/>
        <v>0</v>
      </c>
    </row>
    <row r="165" spans="1:8" x14ac:dyDescent="0.3">
      <c r="A165" s="17"/>
      <c r="B165" s="17"/>
      <c r="C165" s="95"/>
      <c r="D165" s="86"/>
      <c r="E165" s="17"/>
      <c r="F165" s="17"/>
      <c r="G165" s="7">
        <f t="shared" si="67"/>
        <v>0</v>
      </c>
      <c r="H165" s="7">
        <f t="shared" si="60"/>
        <v>0</v>
      </c>
    </row>
    <row r="166" spans="1:8" x14ac:dyDescent="0.3">
      <c r="A166" s="17"/>
      <c r="B166" s="17"/>
      <c r="C166" s="95"/>
      <c r="D166" s="86"/>
      <c r="E166" s="17"/>
      <c r="F166" s="17"/>
      <c r="G166" s="7">
        <f t="shared" si="67"/>
        <v>0</v>
      </c>
      <c r="H166" s="7">
        <f t="shared" si="60"/>
        <v>0</v>
      </c>
    </row>
    <row r="167" spans="1:8" x14ac:dyDescent="0.3">
      <c r="A167" s="17"/>
      <c r="B167" s="17"/>
      <c r="C167" s="95"/>
      <c r="D167" s="86"/>
      <c r="E167" s="17"/>
      <c r="F167" s="17"/>
      <c r="G167" s="7">
        <f t="shared" si="67"/>
        <v>0</v>
      </c>
      <c r="H167" s="7">
        <f t="shared" si="60"/>
        <v>0</v>
      </c>
    </row>
    <row r="168" spans="1:8" x14ac:dyDescent="0.3">
      <c r="A168" s="17"/>
      <c r="B168" s="17"/>
      <c r="C168" s="95"/>
      <c r="D168" s="86"/>
      <c r="E168" s="17"/>
      <c r="F168" s="17"/>
      <c r="G168" s="7">
        <f>E168*B168</f>
        <v>0</v>
      </c>
      <c r="H168" s="7">
        <f t="shared" si="60"/>
        <v>0</v>
      </c>
    </row>
    <row r="169" spans="1:8" x14ac:dyDescent="0.3">
      <c r="A169" s="17"/>
      <c r="B169" s="17"/>
      <c r="C169" s="95"/>
      <c r="D169" s="86"/>
      <c r="E169" s="17"/>
      <c r="F169" s="17"/>
      <c r="G169" s="7">
        <f t="shared" ref="G169:G173" si="68">E169*B169</f>
        <v>0</v>
      </c>
      <c r="H169" s="7">
        <f t="shared" si="60"/>
        <v>0</v>
      </c>
    </row>
    <row r="170" spans="1:8" x14ac:dyDescent="0.3">
      <c r="A170" s="17"/>
      <c r="B170" s="17"/>
      <c r="C170" s="95"/>
      <c r="D170" s="86"/>
      <c r="E170" s="17"/>
      <c r="F170" s="17"/>
      <c r="G170" s="7">
        <f t="shared" si="68"/>
        <v>0</v>
      </c>
      <c r="H170" s="7">
        <f t="shared" si="60"/>
        <v>0</v>
      </c>
    </row>
    <row r="171" spans="1:8" x14ac:dyDescent="0.3">
      <c r="A171" s="17"/>
      <c r="B171" s="17"/>
      <c r="C171" s="95"/>
      <c r="D171" s="86"/>
      <c r="E171" s="17"/>
      <c r="F171" s="17"/>
      <c r="G171" s="7">
        <f t="shared" si="68"/>
        <v>0</v>
      </c>
      <c r="H171" s="7">
        <f t="shared" si="60"/>
        <v>0</v>
      </c>
    </row>
    <row r="172" spans="1:8" x14ac:dyDescent="0.3">
      <c r="A172" s="17"/>
      <c r="B172" s="17"/>
      <c r="C172" s="95"/>
      <c r="D172" s="86"/>
      <c r="E172" s="17"/>
      <c r="F172" s="17"/>
      <c r="G172" s="7">
        <f t="shared" si="68"/>
        <v>0</v>
      </c>
      <c r="H172" s="7">
        <f t="shared" si="60"/>
        <v>0</v>
      </c>
    </row>
    <row r="173" spans="1:8" x14ac:dyDescent="0.3">
      <c r="A173" s="17"/>
      <c r="B173" s="17"/>
      <c r="C173" s="95"/>
      <c r="D173" s="86"/>
      <c r="E173" s="17"/>
      <c r="F173" s="17"/>
      <c r="G173" s="7">
        <f t="shared" si="68"/>
        <v>0</v>
      </c>
      <c r="H173" s="7">
        <f t="shared" si="60"/>
        <v>0</v>
      </c>
    </row>
    <row r="174" spans="1:8" x14ac:dyDescent="0.3">
      <c r="A174" s="17"/>
      <c r="B174" s="17"/>
      <c r="C174" s="95"/>
      <c r="D174" s="86"/>
      <c r="E174" s="17"/>
      <c r="F174" s="17"/>
      <c r="G174" s="7">
        <f>E174*B174</f>
        <v>0</v>
      </c>
      <c r="H174" s="7">
        <f t="shared" si="60"/>
        <v>0</v>
      </c>
    </row>
    <row r="175" spans="1:8" x14ac:dyDescent="0.3">
      <c r="A175" s="17"/>
      <c r="B175" s="17"/>
      <c r="C175" s="95"/>
      <c r="D175" s="86"/>
      <c r="E175" s="17"/>
      <c r="F175" s="17"/>
      <c r="G175" s="7">
        <f t="shared" ref="G175:G179" si="69">E175*B175</f>
        <v>0</v>
      </c>
      <c r="H175" s="7">
        <f t="shared" si="60"/>
        <v>0</v>
      </c>
    </row>
    <row r="176" spans="1:8" x14ac:dyDescent="0.3">
      <c r="A176" s="17"/>
      <c r="B176" s="17"/>
      <c r="C176" s="95"/>
      <c r="D176" s="86"/>
      <c r="E176" s="17"/>
      <c r="F176" s="17"/>
      <c r="G176" s="7">
        <f t="shared" si="69"/>
        <v>0</v>
      </c>
      <c r="H176" s="7">
        <f t="shared" si="60"/>
        <v>0</v>
      </c>
    </row>
    <row r="177" spans="1:8" x14ac:dyDescent="0.3">
      <c r="A177" s="17"/>
      <c r="B177" s="17"/>
      <c r="C177" s="95"/>
      <c r="D177" s="86"/>
      <c r="E177" s="17"/>
      <c r="F177" s="17"/>
      <c r="G177" s="7">
        <f t="shared" si="69"/>
        <v>0</v>
      </c>
      <c r="H177" s="7">
        <f t="shared" si="60"/>
        <v>0</v>
      </c>
    </row>
    <row r="178" spans="1:8" x14ac:dyDescent="0.3">
      <c r="A178" s="17"/>
      <c r="B178" s="17"/>
      <c r="C178" s="95"/>
      <c r="D178" s="86"/>
      <c r="E178" s="17"/>
      <c r="F178" s="17"/>
      <c r="G178" s="7">
        <f t="shared" si="69"/>
        <v>0</v>
      </c>
      <c r="H178" s="7">
        <f t="shared" si="60"/>
        <v>0</v>
      </c>
    </row>
    <row r="179" spans="1:8" x14ac:dyDescent="0.3">
      <c r="A179" s="17"/>
      <c r="B179" s="17"/>
      <c r="C179" s="95"/>
      <c r="D179" s="86"/>
      <c r="E179" s="17"/>
      <c r="F179" s="17"/>
      <c r="G179" s="7">
        <f t="shared" si="69"/>
        <v>0</v>
      </c>
      <c r="H179" s="7">
        <f t="shared" si="60"/>
        <v>0</v>
      </c>
    </row>
    <row r="180" spans="1:8" x14ac:dyDescent="0.3">
      <c r="A180" s="17"/>
      <c r="B180" s="17"/>
      <c r="C180" s="95"/>
      <c r="D180" s="86"/>
      <c r="E180" s="17"/>
      <c r="F180" s="17"/>
      <c r="G180" s="7">
        <f>E180*B180</f>
        <v>0</v>
      </c>
      <c r="H180" s="7">
        <f t="shared" si="60"/>
        <v>0</v>
      </c>
    </row>
    <row r="181" spans="1:8" x14ac:dyDescent="0.3">
      <c r="A181" s="17"/>
      <c r="B181" s="17"/>
      <c r="C181" s="95"/>
      <c r="D181" s="86"/>
      <c r="E181" s="17"/>
      <c r="F181" s="17"/>
      <c r="G181" s="7">
        <f t="shared" ref="G181:G185" si="70">E181*B181</f>
        <v>0</v>
      </c>
      <c r="H181" s="7">
        <f t="shared" si="60"/>
        <v>0</v>
      </c>
    </row>
    <row r="182" spans="1:8" x14ac:dyDescent="0.3">
      <c r="A182" s="17"/>
      <c r="B182" s="17"/>
      <c r="C182" s="95"/>
      <c r="D182" s="86"/>
      <c r="E182" s="17"/>
      <c r="F182" s="17"/>
      <c r="G182" s="7">
        <f t="shared" si="70"/>
        <v>0</v>
      </c>
      <c r="H182" s="7">
        <f t="shared" si="60"/>
        <v>0</v>
      </c>
    </row>
    <row r="183" spans="1:8" x14ac:dyDescent="0.3">
      <c r="A183" s="17"/>
      <c r="B183" s="17"/>
      <c r="C183" s="95"/>
      <c r="D183" s="86"/>
      <c r="E183" s="17"/>
      <c r="F183" s="17"/>
      <c r="G183" s="7">
        <f t="shared" si="70"/>
        <v>0</v>
      </c>
      <c r="H183" s="7">
        <f t="shared" si="60"/>
        <v>0</v>
      </c>
    </row>
    <row r="184" spans="1:8" x14ac:dyDescent="0.3">
      <c r="A184" s="17"/>
      <c r="B184" s="17"/>
      <c r="C184" s="95"/>
      <c r="D184" s="86"/>
      <c r="E184" s="17"/>
      <c r="F184" s="17"/>
      <c r="G184" s="7">
        <f t="shared" si="70"/>
        <v>0</v>
      </c>
      <c r="H184" s="7">
        <f t="shared" si="60"/>
        <v>0</v>
      </c>
    </row>
    <row r="185" spans="1:8" x14ac:dyDescent="0.3">
      <c r="A185" s="17"/>
      <c r="B185" s="17"/>
      <c r="C185" s="95"/>
      <c r="D185" s="86"/>
      <c r="E185" s="17"/>
      <c r="F185" s="17"/>
      <c r="G185" s="7">
        <f t="shared" si="70"/>
        <v>0</v>
      </c>
      <c r="H185" s="7">
        <f t="shared" si="60"/>
        <v>0</v>
      </c>
    </row>
    <row r="186" spans="1:8" x14ac:dyDescent="0.3">
      <c r="A186" s="17"/>
      <c r="B186" s="17"/>
      <c r="C186" s="95"/>
      <c r="D186" s="86"/>
      <c r="E186" s="17"/>
      <c r="F186" s="17"/>
      <c r="G186" s="7">
        <f>E186*B186</f>
        <v>0</v>
      </c>
      <c r="H186" s="7">
        <f t="shared" si="60"/>
        <v>0</v>
      </c>
    </row>
    <row r="187" spans="1:8" x14ac:dyDescent="0.3">
      <c r="A187" s="17"/>
      <c r="B187" s="17"/>
      <c r="C187" s="95"/>
      <c r="D187" s="86"/>
      <c r="E187" s="17"/>
      <c r="F187" s="17"/>
      <c r="G187" s="7">
        <f t="shared" ref="G187:G191" si="71">E187*B187</f>
        <v>0</v>
      </c>
      <c r="H187" s="7">
        <f t="shared" si="60"/>
        <v>0</v>
      </c>
    </row>
    <row r="188" spans="1:8" x14ac:dyDescent="0.3">
      <c r="A188" s="17"/>
      <c r="B188" s="17"/>
      <c r="C188" s="95"/>
      <c r="D188" s="86"/>
      <c r="E188" s="17"/>
      <c r="F188" s="17"/>
      <c r="G188" s="7">
        <f t="shared" si="71"/>
        <v>0</v>
      </c>
      <c r="H188" s="7">
        <f t="shared" si="60"/>
        <v>0</v>
      </c>
    </row>
    <row r="189" spans="1:8" x14ac:dyDescent="0.3">
      <c r="A189" s="17"/>
      <c r="B189" s="17"/>
      <c r="C189" s="95"/>
      <c r="D189" s="86"/>
      <c r="E189" s="17"/>
      <c r="F189" s="17"/>
      <c r="G189" s="7">
        <f t="shared" si="71"/>
        <v>0</v>
      </c>
      <c r="H189" s="7">
        <f t="shared" si="60"/>
        <v>0</v>
      </c>
    </row>
    <row r="190" spans="1:8" x14ac:dyDescent="0.3">
      <c r="A190" s="17"/>
      <c r="B190" s="17"/>
      <c r="C190" s="95"/>
      <c r="D190" s="86"/>
      <c r="E190" s="17"/>
      <c r="F190" s="17"/>
      <c r="G190" s="7">
        <f t="shared" si="71"/>
        <v>0</v>
      </c>
      <c r="H190" s="7">
        <f t="shared" si="60"/>
        <v>0</v>
      </c>
    </row>
    <row r="191" spans="1:8" x14ac:dyDescent="0.3">
      <c r="A191" s="17"/>
      <c r="B191" s="17"/>
      <c r="C191" s="95"/>
      <c r="D191" s="86"/>
      <c r="E191" s="17"/>
      <c r="F191" s="17"/>
      <c r="G191" s="7">
        <f t="shared" si="71"/>
        <v>0</v>
      </c>
      <c r="H191" s="7">
        <f t="shared" si="60"/>
        <v>0</v>
      </c>
    </row>
    <row r="192" spans="1:8" x14ac:dyDescent="0.3">
      <c r="A192" s="17"/>
      <c r="B192" s="17"/>
      <c r="C192" s="95"/>
      <c r="D192" s="86"/>
      <c r="E192" s="17"/>
      <c r="F192" s="17"/>
      <c r="G192" s="7">
        <f>E192*B192</f>
        <v>0</v>
      </c>
      <c r="H192" s="7">
        <f t="shared" si="60"/>
        <v>0</v>
      </c>
    </row>
    <row r="193" spans="1:8" x14ac:dyDescent="0.3">
      <c r="A193" s="17"/>
      <c r="B193" s="17"/>
      <c r="C193" s="95"/>
      <c r="D193" s="86"/>
      <c r="E193" s="17"/>
      <c r="F193" s="17"/>
      <c r="G193" s="7">
        <f t="shared" ref="G193:G197" si="72">E193*B193</f>
        <v>0</v>
      </c>
      <c r="H193" s="7">
        <f t="shared" si="60"/>
        <v>0</v>
      </c>
    </row>
    <row r="194" spans="1:8" x14ac:dyDescent="0.3">
      <c r="A194" s="17"/>
      <c r="B194" s="17"/>
      <c r="C194" s="95"/>
      <c r="D194" s="86"/>
      <c r="E194" s="17"/>
      <c r="F194" s="17"/>
      <c r="G194" s="7">
        <f t="shared" si="72"/>
        <v>0</v>
      </c>
      <c r="H194" s="7">
        <f t="shared" si="60"/>
        <v>0</v>
      </c>
    </row>
    <row r="195" spans="1:8" x14ac:dyDescent="0.3">
      <c r="A195" s="17"/>
      <c r="B195" s="17"/>
      <c r="C195" s="95"/>
      <c r="D195" s="86"/>
      <c r="E195" s="17"/>
      <c r="F195" s="17"/>
      <c r="G195" s="7">
        <f t="shared" si="72"/>
        <v>0</v>
      </c>
      <c r="H195" s="7">
        <f t="shared" si="60"/>
        <v>0</v>
      </c>
    </row>
    <row r="196" spans="1:8" x14ac:dyDescent="0.3">
      <c r="A196" s="17"/>
      <c r="B196" s="17"/>
      <c r="C196" s="95"/>
      <c r="D196" s="86"/>
      <c r="E196" s="17"/>
      <c r="F196" s="17"/>
      <c r="G196" s="7">
        <f t="shared" si="72"/>
        <v>0</v>
      </c>
      <c r="H196" s="7">
        <f t="shared" si="60"/>
        <v>0</v>
      </c>
    </row>
    <row r="197" spans="1:8" x14ac:dyDescent="0.3">
      <c r="A197" s="17"/>
      <c r="B197" s="17"/>
      <c r="C197" s="95"/>
      <c r="D197" s="86"/>
      <c r="E197" s="17"/>
      <c r="F197" s="17"/>
      <c r="G197" s="7">
        <f t="shared" si="72"/>
        <v>0</v>
      </c>
      <c r="H197" s="7">
        <f t="shared" si="60"/>
        <v>0</v>
      </c>
    </row>
    <row r="198" spans="1:8" x14ac:dyDescent="0.3">
      <c r="A198" s="17"/>
      <c r="B198" s="17"/>
      <c r="C198" s="95"/>
      <c r="D198" s="86"/>
      <c r="E198" s="17"/>
      <c r="F198" s="17"/>
      <c r="G198" s="7">
        <f>E198*B198</f>
        <v>0</v>
      </c>
      <c r="H198" s="7">
        <f t="shared" si="60"/>
        <v>0</v>
      </c>
    </row>
    <row r="199" spans="1:8" x14ac:dyDescent="0.3">
      <c r="A199" s="17"/>
      <c r="B199" s="17"/>
      <c r="C199" s="95"/>
      <c r="D199" s="86"/>
      <c r="E199" s="17"/>
      <c r="F199" s="17"/>
      <c r="G199" s="7">
        <f t="shared" ref="G199:G201" si="73">E199*B199</f>
        <v>0</v>
      </c>
      <c r="H199" s="7">
        <f t="shared" si="60"/>
        <v>0</v>
      </c>
    </row>
    <row r="200" spans="1:8" x14ac:dyDescent="0.3">
      <c r="A200" s="17"/>
      <c r="B200" s="17"/>
      <c r="C200" s="95"/>
      <c r="D200" s="86"/>
      <c r="E200" s="17"/>
      <c r="F200" s="17"/>
      <c r="G200" s="7">
        <f t="shared" si="73"/>
        <v>0</v>
      </c>
      <c r="H200" s="7">
        <f t="shared" si="60"/>
        <v>0</v>
      </c>
    </row>
    <row r="201" spans="1:8" x14ac:dyDescent="0.3">
      <c r="A201" s="17"/>
      <c r="B201" s="17"/>
      <c r="C201" s="95"/>
      <c r="D201" s="86"/>
      <c r="E201" s="17"/>
      <c r="F201" s="17"/>
      <c r="G201" s="7">
        <f t="shared" si="73"/>
        <v>0</v>
      </c>
      <c r="H201" s="7">
        <f t="shared" si="60"/>
        <v>0</v>
      </c>
    </row>
    <row r="202" spans="1:8" x14ac:dyDescent="0.3">
      <c r="A202" s="17"/>
      <c r="B202" s="17"/>
      <c r="C202" s="95"/>
      <c r="D202" s="86"/>
      <c r="E202" s="17"/>
      <c r="F202" s="17"/>
      <c r="G202" s="7">
        <f t="shared" si="58"/>
        <v>0</v>
      </c>
      <c r="H202" s="7">
        <f t="shared" si="56"/>
        <v>0</v>
      </c>
    </row>
    <row r="203" spans="1:8" x14ac:dyDescent="0.3">
      <c r="A203" s="17"/>
      <c r="B203" s="17"/>
      <c r="C203" s="94"/>
      <c r="D203" s="86"/>
      <c r="E203" s="93"/>
      <c r="F203" s="17"/>
      <c r="G203" s="7">
        <f t="shared" ref="G203:G205" si="74">E203*B203</f>
        <v>0</v>
      </c>
      <c r="H203" s="7">
        <f t="shared" ref="H203:H217" si="75">F203*B203</f>
        <v>0</v>
      </c>
    </row>
    <row r="204" spans="1:8" x14ac:dyDescent="0.3">
      <c r="A204" s="17"/>
      <c r="B204" s="17"/>
      <c r="C204" s="94"/>
      <c r="D204" s="86"/>
      <c r="E204" s="93"/>
      <c r="F204" s="17"/>
      <c r="G204" s="7">
        <f t="shared" si="74"/>
        <v>0</v>
      </c>
      <c r="H204" s="7">
        <f t="shared" si="75"/>
        <v>0</v>
      </c>
    </row>
    <row r="205" spans="1:8" x14ac:dyDescent="0.3">
      <c r="A205" s="17"/>
      <c r="B205" s="17"/>
      <c r="C205" s="94"/>
      <c r="D205" s="86"/>
      <c r="E205" s="93"/>
      <c r="F205" s="17"/>
      <c r="G205" s="7">
        <f t="shared" si="74"/>
        <v>0</v>
      </c>
      <c r="H205" s="7">
        <f t="shared" si="75"/>
        <v>0</v>
      </c>
    </row>
    <row r="206" spans="1:8" x14ac:dyDescent="0.3">
      <c r="A206" s="17"/>
      <c r="B206" s="17"/>
      <c r="C206" s="95"/>
      <c r="D206" s="86"/>
      <c r="E206" s="93"/>
      <c r="F206" s="17"/>
      <c r="G206" s="7">
        <f>E206*B206</f>
        <v>0</v>
      </c>
      <c r="H206" s="7">
        <f t="shared" si="75"/>
        <v>0</v>
      </c>
    </row>
    <row r="207" spans="1:8" x14ac:dyDescent="0.3">
      <c r="A207" s="17"/>
      <c r="B207" s="17"/>
      <c r="C207" s="94"/>
      <c r="D207" s="86"/>
      <c r="E207" s="93"/>
      <c r="F207" s="17"/>
      <c r="G207" s="7">
        <f t="shared" ref="G207:G211" si="76">E207*B207</f>
        <v>0</v>
      </c>
      <c r="H207" s="7">
        <f t="shared" si="75"/>
        <v>0</v>
      </c>
    </row>
    <row r="208" spans="1:8" x14ac:dyDescent="0.3">
      <c r="A208" s="17"/>
      <c r="B208" s="17"/>
      <c r="C208" s="94"/>
      <c r="D208" s="86"/>
      <c r="E208" s="93"/>
      <c r="F208" s="17"/>
      <c r="G208" s="7">
        <f t="shared" si="76"/>
        <v>0</v>
      </c>
      <c r="H208" s="7">
        <f t="shared" si="75"/>
        <v>0</v>
      </c>
    </row>
    <row r="209" spans="1:8" x14ac:dyDescent="0.3">
      <c r="A209" s="17"/>
      <c r="B209" s="17"/>
      <c r="C209" s="94"/>
      <c r="D209" s="86"/>
      <c r="E209" s="93"/>
      <c r="F209" s="17"/>
      <c r="G209" s="7">
        <f t="shared" si="76"/>
        <v>0</v>
      </c>
      <c r="H209" s="7">
        <f t="shared" si="75"/>
        <v>0</v>
      </c>
    </row>
    <row r="210" spans="1:8" x14ac:dyDescent="0.3">
      <c r="A210" s="17"/>
      <c r="B210" s="17"/>
      <c r="C210" s="95"/>
      <c r="D210" s="86"/>
      <c r="E210" s="93"/>
      <c r="F210" s="17"/>
      <c r="G210" s="7">
        <f t="shared" si="76"/>
        <v>0</v>
      </c>
      <c r="H210" s="7">
        <f t="shared" si="75"/>
        <v>0</v>
      </c>
    </row>
    <row r="211" spans="1:8" x14ac:dyDescent="0.3">
      <c r="A211" s="17"/>
      <c r="B211" s="17"/>
      <c r="C211" s="94"/>
      <c r="D211" s="86"/>
      <c r="E211" s="93"/>
      <c r="F211" s="17"/>
      <c r="G211" s="7">
        <f t="shared" si="76"/>
        <v>0</v>
      </c>
      <c r="H211" s="7">
        <f t="shared" si="75"/>
        <v>0</v>
      </c>
    </row>
    <row r="212" spans="1:8" x14ac:dyDescent="0.3">
      <c r="A212" s="17"/>
      <c r="B212" s="17"/>
      <c r="C212" s="94"/>
      <c r="D212" s="86"/>
      <c r="E212" s="93"/>
      <c r="F212" s="17"/>
      <c r="G212" s="7">
        <f>E212*B212</f>
        <v>0</v>
      </c>
      <c r="H212" s="7">
        <f t="shared" si="75"/>
        <v>0</v>
      </c>
    </row>
    <row r="213" spans="1:8" x14ac:dyDescent="0.3">
      <c r="A213" s="17"/>
      <c r="B213" s="17"/>
      <c r="C213" s="95"/>
      <c r="D213" s="86"/>
      <c r="E213" s="93"/>
      <c r="F213" s="17"/>
      <c r="G213" s="7">
        <f t="shared" ref="G213:G217" si="77">E213*B213</f>
        <v>0</v>
      </c>
      <c r="H213" s="7">
        <f t="shared" si="75"/>
        <v>0</v>
      </c>
    </row>
    <row r="214" spans="1:8" x14ac:dyDescent="0.3">
      <c r="A214" s="17"/>
      <c r="B214" s="17"/>
      <c r="C214" s="95"/>
      <c r="D214" s="86"/>
      <c r="E214" s="93"/>
      <c r="F214" s="93"/>
      <c r="G214" s="7">
        <f t="shared" si="77"/>
        <v>0</v>
      </c>
      <c r="H214" s="7">
        <f t="shared" si="75"/>
        <v>0</v>
      </c>
    </row>
    <row r="215" spans="1:8" x14ac:dyDescent="0.3">
      <c r="A215" s="17"/>
      <c r="B215" s="17"/>
      <c r="C215" s="95"/>
      <c r="D215" s="86"/>
      <c r="E215" s="17"/>
      <c r="F215" s="17"/>
      <c r="G215" s="7">
        <f t="shared" si="77"/>
        <v>0</v>
      </c>
      <c r="H215" s="7">
        <f t="shared" si="75"/>
        <v>0</v>
      </c>
    </row>
    <row r="216" spans="1:8" x14ac:dyDescent="0.3">
      <c r="A216" s="17"/>
      <c r="B216" s="17"/>
      <c r="C216" s="95"/>
      <c r="D216" s="86"/>
      <c r="E216" s="17"/>
      <c r="F216" s="17"/>
      <c r="G216" s="7">
        <f t="shared" si="77"/>
        <v>0</v>
      </c>
      <c r="H216" s="7">
        <f t="shared" si="75"/>
        <v>0</v>
      </c>
    </row>
    <row r="217" spans="1:8" x14ac:dyDescent="0.3">
      <c r="A217" s="17"/>
      <c r="B217" s="17"/>
      <c r="C217" s="95"/>
      <c r="D217" s="86"/>
      <c r="E217" s="17"/>
      <c r="F217" s="17"/>
      <c r="G217" s="7">
        <f t="shared" si="77"/>
        <v>0</v>
      </c>
      <c r="H217" s="7">
        <f t="shared" si="75"/>
        <v>0</v>
      </c>
    </row>
    <row r="218" spans="1:8" x14ac:dyDescent="0.3">
      <c r="A218" s="17"/>
      <c r="B218" s="17"/>
      <c r="C218" s="95"/>
      <c r="D218" s="86"/>
      <c r="E218" s="17"/>
      <c r="F218" s="17"/>
      <c r="G218" s="7">
        <f>E218*B218</f>
        <v>0</v>
      </c>
      <c r="H218" s="7">
        <f t="shared" si="54"/>
        <v>0</v>
      </c>
    </row>
    <row r="219" spans="1:8" x14ac:dyDescent="0.3">
      <c r="A219" s="17"/>
      <c r="B219" s="17"/>
      <c r="C219" s="95"/>
      <c r="D219" s="86"/>
      <c r="E219" s="17"/>
      <c r="F219" s="17"/>
      <c r="G219" s="7">
        <f t="shared" ref="G219:G223" si="78">E219*B219</f>
        <v>0</v>
      </c>
      <c r="H219" s="7">
        <f t="shared" si="54"/>
        <v>0</v>
      </c>
    </row>
    <row r="220" spans="1:8" x14ac:dyDescent="0.3">
      <c r="A220" s="17"/>
      <c r="B220" s="17"/>
      <c r="C220" s="95"/>
      <c r="D220" s="86"/>
      <c r="E220" s="17"/>
      <c r="F220" s="17"/>
      <c r="G220" s="7">
        <f t="shared" si="78"/>
        <v>0</v>
      </c>
      <c r="H220" s="7">
        <f t="shared" si="54"/>
        <v>0</v>
      </c>
    </row>
    <row r="221" spans="1:8" x14ac:dyDescent="0.3">
      <c r="A221" s="17"/>
      <c r="B221" s="17"/>
      <c r="C221" s="95"/>
      <c r="D221" s="86"/>
      <c r="E221" s="17"/>
      <c r="F221" s="17"/>
      <c r="G221" s="7">
        <f t="shared" si="78"/>
        <v>0</v>
      </c>
      <c r="H221" s="7">
        <f t="shared" si="54"/>
        <v>0</v>
      </c>
    </row>
    <row r="222" spans="1:8" x14ac:dyDescent="0.3">
      <c r="A222" s="17"/>
      <c r="B222" s="17"/>
      <c r="C222" s="95"/>
      <c r="D222" s="86"/>
      <c r="E222" s="17"/>
      <c r="F222" s="17"/>
      <c r="G222" s="7">
        <f t="shared" si="78"/>
        <v>0</v>
      </c>
      <c r="H222" s="7">
        <f t="shared" si="54"/>
        <v>0</v>
      </c>
    </row>
    <row r="223" spans="1:8" x14ac:dyDescent="0.3">
      <c r="A223" s="17"/>
      <c r="B223" s="17"/>
      <c r="C223" s="95"/>
      <c r="D223" s="86"/>
      <c r="E223" s="17"/>
      <c r="F223" s="17"/>
      <c r="G223" s="7">
        <f t="shared" si="78"/>
        <v>0</v>
      </c>
      <c r="H223" s="7">
        <f t="shared" si="54"/>
        <v>0</v>
      </c>
    </row>
    <row r="224" spans="1:8" x14ac:dyDescent="0.3">
      <c r="A224" s="17"/>
      <c r="B224" s="17"/>
      <c r="C224" s="95"/>
      <c r="D224" s="86"/>
      <c r="E224" s="17"/>
      <c r="F224" s="17"/>
      <c r="G224" s="7">
        <f>E224*B224</f>
        <v>0</v>
      </c>
      <c r="H224" s="7">
        <f t="shared" ref="H224:H235" si="79">F224*B224</f>
        <v>0</v>
      </c>
    </row>
    <row r="225" spans="1:8" x14ac:dyDescent="0.3">
      <c r="A225" s="17"/>
      <c r="B225" s="17"/>
      <c r="C225" s="95"/>
      <c r="D225" s="86"/>
      <c r="E225" s="17"/>
      <c r="F225" s="17"/>
      <c r="G225" s="7">
        <f t="shared" ref="G225:G229" si="80">E225*B225</f>
        <v>0</v>
      </c>
      <c r="H225" s="7">
        <f t="shared" si="79"/>
        <v>0</v>
      </c>
    </row>
    <row r="226" spans="1:8" x14ac:dyDescent="0.3">
      <c r="A226" s="17"/>
      <c r="B226" s="17"/>
      <c r="C226" s="95"/>
      <c r="D226" s="86"/>
      <c r="E226" s="17"/>
      <c r="F226" s="17"/>
      <c r="G226" s="7">
        <f t="shared" si="80"/>
        <v>0</v>
      </c>
      <c r="H226" s="7">
        <f t="shared" si="79"/>
        <v>0</v>
      </c>
    </row>
    <row r="227" spans="1:8" x14ac:dyDescent="0.3">
      <c r="A227" s="17"/>
      <c r="B227" s="17"/>
      <c r="C227" s="95"/>
      <c r="D227" s="86"/>
      <c r="E227" s="17"/>
      <c r="F227" s="17"/>
      <c r="G227" s="7">
        <f t="shared" si="80"/>
        <v>0</v>
      </c>
      <c r="H227" s="7">
        <f t="shared" si="79"/>
        <v>0</v>
      </c>
    </row>
    <row r="228" spans="1:8" x14ac:dyDescent="0.3">
      <c r="A228" s="17"/>
      <c r="B228" s="17"/>
      <c r="C228" s="95"/>
      <c r="D228" s="86"/>
      <c r="E228" s="17"/>
      <c r="F228" s="17"/>
      <c r="G228" s="7">
        <f t="shared" si="80"/>
        <v>0</v>
      </c>
      <c r="H228" s="7">
        <f t="shared" si="79"/>
        <v>0</v>
      </c>
    </row>
    <row r="229" spans="1:8" x14ac:dyDescent="0.3">
      <c r="A229" s="17"/>
      <c r="B229" s="17"/>
      <c r="C229" s="95"/>
      <c r="D229" s="86"/>
      <c r="E229" s="17"/>
      <c r="F229" s="17"/>
      <c r="G229" s="7">
        <f t="shared" si="80"/>
        <v>0</v>
      </c>
      <c r="H229" s="7">
        <f t="shared" si="79"/>
        <v>0</v>
      </c>
    </row>
    <row r="230" spans="1:8" x14ac:dyDescent="0.3">
      <c r="A230" s="17"/>
      <c r="B230" s="17"/>
      <c r="C230" s="95"/>
      <c r="D230" s="86"/>
      <c r="E230" s="17"/>
      <c r="F230" s="17"/>
      <c r="G230" s="7">
        <f>E230*B230</f>
        <v>0</v>
      </c>
      <c r="H230" s="7">
        <f t="shared" si="79"/>
        <v>0</v>
      </c>
    </row>
    <row r="231" spans="1:8" x14ac:dyDescent="0.3">
      <c r="A231" s="17"/>
      <c r="B231" s="17"/>
      <c r="C231" s="95"/>
      <c r="D231" s="86"/>
      <c r="E231" s="17"/>
      <c r="F231" s="17"/>
      <c r="G231" s="7">
        <f t="shared" ref="G231:G235" si="81">E231*B231</f>
        <v>0</v>
      </c>
      <c r="H231" s="7">
        <f t="shared" si="79"/>
        <v>0</v>
      </c>
    </row>
    <row r="232" spans="1:8" x14ac:dyDescent="0.3">
      <c r="A232" s="17"/>
      <c r="B232" s="17"/>
      <c r="C232" s="95"/>
      <c r="D232" s="86"/>
      <c r="E232" s="17"/>
      <c r="F232" s="17"/>
      <c r="G232" s="7">
        <f t="shared" si="81"/>
        <v>0</v>
      </c>
      <c r="H232" s="7">
        <f t="shared" si="79"/>
        <v>0</v>
      </c>
    </row>
    <row r="233" spans="1:8" x14ac:dyDescent="0.3">
      <c r="A233" s="17"/>
      <c r="B233" s="17"/>
      <c r="C233" s="95"/>
      <c r="D233" s="86"/>
      <c r="E233" s="17"/>
      <c r="F233" s="17"/>
      <c r="G233" s="7">
        <f t="shared" si="81"/>
        <v>0</v>
      </c>
      <c r="H233" s="7">
        <f t="shared" si="79"/>
        <v>0</v>
      </c>
    </row>
    <row r="234" spans="1:8" x14ac:dyDescent="0.3">
      <c r="A234" s="17"/>
      <c r="B234" s="17"/>
      <c r="C234" s="95"/>
      <c r="D234" s="86"/>
      <c r="E234" s="17"/>
      <c r="F234" s="17"/>
      <c r="G234" s="7">
        <f t="shared" si="81"/>
        <v>0</v>
      </c>
      <c r="H234" s="7">
        <f t="shared" si="79"/>
        <v>0</v>
      </c>
    </row>
    <row r="235" spans="1:8" x14ac:dyDescent="0.3">
      <c r="A235" s="17"/>
      <c r="B235" s="17"/>
      <c r="C235" s="95"/>
      <c r="D235" s="86"/>
      <c r="E235" s="17"/>
      <c r="F235" s="17"/>
      <c r="G235" s="7">
        <f t="shared" si="81"/>
        <v>0</v>
      </c>
      <c r="H235" s="7">
        <f t="shared" si="79"/>
        <v>0</v>
      </c>
    </row>
    <row r="236" spans="1:8" x14ac:dyDescent="0.3">
      <c r="A236" s="17"/>
      <c r="B236" s="17"/>
      <c r="C236" s="95"/>
      <c r="D236" s="86"/>
      <c r="E236" s="17"/>
      <c r="F236" s="17"/>
      <c r="G236" s="7">
        <f>E236*B236</f>
        <v>0</v>
      </c>
      <c r="H236" s="7">
        <f t="shared" ref="H236:H241" si="82">F236*B236</f>
        <v>0</v>
      </c>
    </row>
    <row r="237" spans="1:8" x14ac:dyDescent="0.3">
      <c r="A237" s="17"/>
      <c r="B237" s="17"/>
      <c r="C237" s="95"/>
      <c r="D237" s="86"/>
      <c r="E237" s="17"/>
      <c r="F237" s="17"/>
      <c r="G237" s="7">
        <f t="shared" ref="G237:G241" si="83">E237*B237</f>
        <v>0</v>
      </c>
      <c r="H237" s="7">
        <f t="shared" si="82"/>
        <v>0</v>
      </c>
    </row>
    <row r="238" spans="1:8" x14ac:dyDescent="0.3">
      <c r="A238" s="17"/>
      <c r="B238" s="17"/>
      <c r="C238" s="95"/>
      <c r="D238" s="86"/>
      <c r="E238" s="17"/>
      <c r="F238" s="17"/>
      <c r="G238" s="7">
        <f t="shared" si="83"/>
        <v>0</v>
      </c>
      <c r="H238" s="7">
        <f t="shared" si="82"/>
        <v>0</v>
      </c>
    </row>
    <row r="239" spans="1:8" x14ac:dyDescent="0.3">
      <c r="A239" s="17"/>
      <c r="B239" s="17"/>
      <c r="C239" s="95"/>
      <c r="D239" s="86"/>
      <c r="E239" s="17"/>
      <c r="F239" s="17"/>
      <c r="G239" s="7">
        <f t="shared" si="83"/>
        <v>0</v>
      </c>
      <c r="H239" s="7">
        <f t="shared" si="82"/>
        <v>0</v>
      </c>
    </row>
    <row r="240" spans="1:8" x14ac:dyDescent="0.3">
      <c r="A240" s="17"/>
      <c r="B240" s="17"/>
      <c r="C240" s="95"/>
      <c r="D240" s="86"/>
      <c r="E240" s="17"/>
      <c r="F240" s="17"/>
      <c r="G240" s="7">
        <f t="shared" si="83"/>
        <v>0</v>
      </c>
      <c r="H240" s="7">
        <f t="shared" si="82"/>
        <v>0</v>
      </c>
    </row>
    <row r="241" spans="1:8" x14ac:dyDescent="0.3">
      <c r="A241" s="17"/>
      <c r="B241" s="17"/>
      <c r="C241" s="95"/>
      <c r="D241" s="86"/>
      <c r="E241" s="17"/>
      <c r="F241" s="17"/>
      <c r="G241" s="7">
        <f t="shared" si="83"/>
        <v>0</v>
      </c>
      <c r="H241" s="7">
        <f t="shared" si="82"/>
        <v>0</v>
      </c>
    </row>
    <row r="242" spans="1:8" x14ac:dyDescent="0.3">
      <c r="A242" s="17"/>
      <c r="B242" s="17"/>
      <c r="C242" s="95"/>
      <c r="D242" s="86"/>
      <c r="E242" s="17"/>
      <c r="F242" s="17"/>
      <c r="G242" s="7">
        <f>E242*B242</f>
        <v>0</v>
      </c>
      <c r="H242" s="7">
        <f t="shared" si="54"/>
        <v>0</v>
      </c>
    </row>
    <row r="243" spans="1:8" x14ac:dyDescent="0.3">
      <c r="A243" s="17"/>
      <c r="B243" s="17"/>
      <c r="C243" s="95"/>
      <c r="D243" s="86"/>
      <c r="E243" s="17"/>
      <c r="F243" s="17"/>
      <c r="G243" s="7">
        <f t="shared" ref="G243:G247" si="84">E243*B243</f>
        <v>0</v>
      </c>
      <c r="H243" s="7">
        <f t="shared" si="54"/>
        <v>0</v>
      </c>
    </row>
    <row r="244" spans="1:8" x14ac:dyDescent="0.3">
      <c r="A244" s="17"/>
      <c r="B244" s="17"/>
      <c r="C244" s="95"/>
      <c r="D244" s="86"/>
      <c r="E244" s="17"/>
      <c r="F244" s="17"/>
      <c r="G244" s="7">
        <f t="shared" si="84"/>
        <v>0</v>
      </c>
      <c r="H244" s="7">
        <f t="shared" si="54"/>
        <v>0</v>
      </c>
    </row>
    <row r="245" spans="1:8" x14ac:dyDescent="0.3">
      <c r="A245" s="17"/>
      <c r="B245" s="17"/>
      <c r="C245" s="95"/>
      <c r="D245" s="86"/>
      <c r="E245" s="17"/>
      <c r="F245" s="17"/>
      <c r="G245" s="7">
        <f t="shared" si="84"/>
        <v>0</v>
      </c>
      <c r="H245" s="7">
        <f t="shared" si="54"/>
        <v>0</v>
      </c>
    </row>
    <row r="246" spans="1:8" x14ac:dyDescent="0.3">
      <c r="A246" s="17"/>
      <c r="B246" s="17"/>
      <c r="C246" s="95"/>
      <c r="D246" s="86"/>
      <c r="E246" s="17"/>
      <c r="F246" s="17"/>
      <c r="G246" s="7">
        <f t="shared" si="84"/>
        <v>0</v>
      </c>
      <c r="H246" s="7">
        <f t="shared" si="54"/>
        <v>0</v>
      </c>
    </row>
    <row r="247" spans="1:8" x14ac:dyDescent="0.3">
      <c r="A247" s="17"/>
      <c r="B247" s="17"/>
      <c r="C247" s="95"/>
      <c r="D247" s="86"/>
      <c r="E247" s="17"/>
      <c r="F247" s="17"/>
      <c r="G247" s="7">
        <f t="shared" si="84"/>
        <v>0</v>
      </c>
      <c r="H247" s="7">
        <f t="shared" si="54"/>
        <v>0</v>
      </c>
    </row>
    <row r="248" spans="1:8" x14ac:dyDescent="0.3">
      <c r="A248" s="17"/>
      <c r="B248" s="17"/>
      <c r="C248" s="95"/>
      <c r="D248" s="86"/>
      <c r="E248" s="17"/>
      <c r="F248" s="17"/>
      <c r="G248" s="7">
        <f>E248*B248</f>
        <v>0</v>
      </c>
      <c r="H248" s="7">
        <f t="shared" ref="H248" si="85">F248*B248</f>
        <v>0</v>
      </c>
    </row>
    <row r="249" spans="1:8" x14ac:dyDescent="0.3">
      <c r="A249" s="17"/>
      <c r="B249" s="17"/>
      <c r="C249" s="95"/>
      <c r="D249" s="86"/>
      <c r="E249" s="17"/>
      <c r="F249" s="17"/>
      <c r="G249" s="7">
        <f t="shared" ref="G249:G252" si="86">E249*B249</f>
        <v>0</v>
      </c>
      <c r="H249" s="7">
        <f t="shared" ref="H249:H252" si="87">F249*B249</f>
        <v>0</v>
      </c>
    </row>
    <row r="250" spans="1:8" x14ac:dyDescent="0.3">
      <c r="A250" s="17"/>
      <c r="B250" s="17"/>
      <c r="C250" s="95"/>
      <c r="D250" s="86"/>
      <c r="E250" s="17"/>
      <c r="F250" s="17"/>
      <c r="G250" s="7">
        <f t="shared" si="86"/>
        <v>0</v>
      </c>
      <c r="H250" s="7">
        <f t="shared" si="87"/>
        <v>0</v>
      </c>
    </row>
    <row r="251" spans="1:8" x14ac:dyDescent="0.3">
      <c r="A251" s="17"/>
      <c r="B251" s="17"/>
      <c r="C251" s="95"/>
      <c r="D251" s="86"/>
      <c r="E251" s="17"/>
      <c r="F251" s="17"/>
      <c r="G251" s="7">
        <f t="shared" si="86"/>
        <v>0</v>
      </c>
      <c r="H251" s="7">
        <f t="shared" si="87"/>
        <v>0</v>
      </c>
    </row>
    <row r="252" spans="1:8" ht="15" thickBot="1" x14ac:dyDescent="0.35">
      <c r="A252" s="25"/>
      <c r="B252" s="25"/>
      <c r="C252" s="101"/>
      <c r="D252" s="87"/>
      <c r="E252" s="25"/>
      <c r="F252" s="25"/>
      <c r="G252" s="26">
        <f t="shared" si="86"/>
        <v>0</v>
      </c>
      <c r="H252" s="26">
        <f t="shared" si="87"/>
        <v>0</v>
      </c>
    </row>
    <row r="253" spans="1:8" ht="16.8" thickTop="1" thickBot="1" x14ac:dyDescent="0.35">
      <c r="A253" s="140" t="s">
        <v>158</v>
      </c>
      <c r="B253" s="141"/>
      <c r="C253" s="141"/>
      <c r="D253" s="141"/>
      <c r="E253" s="141"/>
      <c r="F253" s="141"/>
      <c r="G253" s="57">
        <f>SUM(G4:G252)</f>
        <v>0</v>
      </c>
      <c r="H253" s="58">
        <f>SUM(H4:H252)</f>
        <v>16</v>
      </c>
    </row>
  </sheetData>
  <mergeCells count="4">
    <mergeCell ref="B1:D1"/>
    <mergeCell ref="E2:E3"/>
    <mergeCell ref="F2:F3"/>
    <mergeCell ref="A253:F253"/>
  </mergeCells>
  <pageMargins left="0.7" right="0.7" top="0.75" bottom="0.75" header="0.3" footer="0.3"/>
  <pageSetup paperSize="256" scale="60" orientation="portrait" horizontalDpi="1200" verticalDpi="1200" r:id="rId1"/>
  <headerFooter>
    <oddHeader>&amp;L&amp;G</oddHeader>
  </headerFooter>
  <ignoredErrors>
    <ignoredError sqref="C109 C111 C15 C46 C52 C57 C107" twoDigitTextYea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56FB-A867-438F-A371-2A9C539788EC}">
  <dimension ref="A1:I56"/>
  <sheetViews>
    <sheetView view="pageLayout" topLeftCell="A7" zoomScale="85" zoomScaleNormal="70" zoomScalePageLayoutView="85" workbookViewId="0">
      <selection activeCell="E28" sqref="E28"/>
    </sheetView>
  </sheetViews>
  <sheetFormatPr defaultRowHeight="14.4" x14ac:dyDescent="0.3"/>
  <cols>
    <col min="1" max="1" width="10.6640625" customWidth="1"/>
    <col min="2" max="2" width="41.6640625" customWidth="1"/>
    <col min="3" max="8" width="10" customWidth="1"/>
    <col min="9" max="9" width="13.109375" customWidth="1"/>
  </cols>
  <sheetData>
    <row r="1" spans="1:9" x14ac:dyDescent="0.3">
      <c r="A1" s="145" t="s">
        <v>159</v>
      </c>
      <c r="B1" s="145"/>
      <c r="C1" s="145"/>
      <c r="D1" s="145"/>
      <c r="E1" s="145"/>
      <c r="F1" s="145"/>
      <c r="G1" s="145"/>
      <c r="H1" s="145"/>
      <c r="I1" s="145"/>
    </row>
    <row r="2" spans="1:9" x14ac:dyDescent="0.3">
      <c r="A2" s="16"/>
      <c r="B2" s="16"/>
      <c r="C2" s="16"/>
      <c r="D2" s="16"/>
      <c r="E2" s="16"/>
      <c r="F2" s="16"/>
      <c r="G2" s="16"/>
      <c r="H2" s="16"/>
      <c r="I2" s="16"/>
    </row>
    <row r="3" spans="1:9" x14ac:dyDescent="0.3">
      <c r="A3" s="28" t="s">
        <v>160</v>
      </c>
      <c r="B3" s="16" t="str">
        <f>Cover!B10</f>
        <v>Mount Olympus Science and Technology - BETA Building</v>
      </c>
      <c r="C3" s="16"/>
      <c r="D3" s="16"/>
      <c r="E3" s="16"/>
      <c r="F3" s="16"/>
      <c r="G3" s="16"/>
      <c r="H3" s="16"/>
      <c r="I3" s="16"/>
    </row>
    <row r="4" spans="1:9" x14ac:dyDescent="0.3">
      <c r="A4" s="28" t="s">
        <v>161</v>
      </c>
      <c r="B4" s="16"/>
      <c r="C4" s="16"/>
      <c r="D4" s="16"/>
      <c r="E4" s="16"/>
      <c r="F4" s="16"/>
      <c r="G4" s="16"/>
      <c r="H4" s="16"/>
      <c r="I4" s="16"/>
    </row>
    <row r="5" spans="1:9" x14ac:dyDescent="0.3">
      <c r="A5" s="28" t="s">
        <v>162</v>
      </c>
      <c r="B5" s="108">
        <f>Cover!A2</f>
        <v>45279</v>
      </c>
      <c r="C5" s="16"/>
      <c r="D5" s="16"/>
      <c r="E5" s="16"/>
      <c r="F5" s="16"/>
      <c r="G5" s="16"/>
      <c r="H5" s="16"/>
      <c r="I5" s="16"/>
    </row>
    <row r="6" spans="1:9" x14ac:dyDescent="0.3">
      <c r="A6" s="28" t="s">
        <v>163</v>
      </c>
      <c r="B6" s="16" t="str">
        <f>Cover!E12</f>
        <v>Heat Pump Impacts</v>
      </c>
      <c r="C6" s="16"/>
      <c r="D6" s="16"/>
      <c r="E6" s="16"/>
      <c r="F6" s="16"/>
      <c r="G6" s="16"/>
      <c r="H6" s="16"/>
      <c r="I6" s="16"/>
    </row>
    <row r="7" spans="1:9" x14ac:dyDescent="0.3">
      <c r="A7" s="16"/>
      <c r="B7" s="16"/>
      <c r="C7" s="16"/>
      <c r="D7" s="16"/>
      <c r="E7" s="16"/>
      <c r="F7" s="16"/>
      <c r="G7" s="16"/>
      <c r="H7" s="16"/>
      <c r="I7" s="16"/>
    </row>
    <row r="8" spans="1:9" ht="28.8" x14ac:dyDescent="0.3">
      <c r="A8" s="59" t="s">
        <v>164</v>
      </c>
      <c r="B8" s="60" t="s">
        <v>215</v>
      </c>
      <c r="C8" s="59" t="s">
        <v>165</v>
      </c>
      <c r="D8" s="59" t="s">
        <v>166</v>
      </c>
      <c r="E8" s="59" t="s">
        <v>167</v>
      </c>
      <c r="F8" s="59" t="s">
        <v>168</v>
      </c>
      <c r="G8" s="59" t="s">
        <v>169</v>
      </c>
      <c r="H8" s="59" t="s">
        <v>170</v>
      </c>
      <c r="I8" s="59" t="s">
        <v>171</v>
      </c>
    </row>
    <row r="9" spans="1:9" x14ac:dyDescent="0.3">
      <c r="A9" s="146" t="s">
        <v>172</v>
      </c>
      <c r="B9" s="146"/>
      <c r="C9" s="146"/>
      <c r="D9" s="146"/>
      <c r="E9" s="146"/>
      <c r="F9" s="146"/>
      <c r="G9" s="146"/>
      <c r="H9" s="146"/>
      <c r="I9" s="146"/>
    </row>
    <row r="10" spans="1:9" x14ac:dyDescent="0.3">
      <c r="A10" s="17"/>
      <c r="B10" s="7" t="s">
        <v>173</v>
      </c>
      <c r="C10" s="17"/>
      <c r="D10" s="17"/>
      <c r="E10" s="17"/>
      <c r="F10" s="7">
        <v>9</v>
      </c>
      <c r="G10" s="7">
        <v>288</v>
      </c>
      <c r="H10" s="7">
        <v>864</v>
      </c>
      <c r="I10" s="74">
        <f>((C10*F10)+(D10*G10)+(E10*H10))*A10</f>
        <v>0</v>
      </c>
    </row>
    <row r="11" spans="1:9" x14ac:dyDescent="0.3">
      <c r="A11" s="17"/>
      <c r="B11" s="7" t="s">
        <v>174</v>
      </c>
      <c r="C11" s="17"/>
      <c r="D11" s="17"/>
      <c r="E11" s="17"/>
      <c r="F11" s="7">
        <v>22</v>
      </c>
      <c r="G11" s="7">
        <v>704</v>
      </c>
      <c r="H11" s="7">
        <v>2640</v>
      </c>
      <c r="I11" s="74">
        <f>((C11*F11)+(D11*G11)+(E11*H11))*A11</f>
        <v>0</v>
      </c>
    </row>
    <row r="12" spans="1:9" x14ac:dyDescent="0.3">
      <c r="A12" s="17"/>
      <c r="B12" s="7" t="s">
        <v>175</v>
      </c>
      <c r="C12" s="17"/>
      <c r="D12" s="17"/>
      <c r="E12" s="17"/>
      <c r="F12" s="7">
        <v>46</v>
      </c>
      <c r="G12" s="7">
        <v>1472</v>
      </c>
      <c r="H12" s="7">
        <v>5520</v>
      </c>
      <c r="I12" s="74">
        <f>((C12*F12)+(D12*G12)+(E12*H12))*A12</f>
        <v>0</v>
      </c>
    </row>
    <row r="13" spans="1:9" x14ac:dyDescent="0.3">
      <c r="A13" s="17"/>
      <c r="B13" s="7" t="s">
        <v>176</v>
      </c>
      <c r="C13" s="17"/>
      <c r="D13" s="17"/>
      <c r="E13" s="17"/>
      <c r="F13" s="7">
        <v>46</v>
      </c>
      <c r="G13" s="7">
        <v>1472</v>
      </c>
      <c r="H13" s="7">
        <v>5520</v>
      </c>
      <c r="I13" s="74">
        <f>((C13*F13)+(D13*G13)+(E13*H13))*A13</f>
        <v>0</v>
      </c>
    </row>
    <row r="14" spans="1:9" x14ac:dyDescent="0.3">
      <c r="A14" s="17"/>
      <c r="B14" s="7" t="s">
        <v>177</v>
      </c>
      <c r="C14" s="17"/>
      <c r="D14" s="17"/>
      <c r="E14" s="17"/>
      <c r="F14" s="7">
        <v>9</v>
      </c>
      <c r="G14" s="7">
        <v>288</v>
      </c>
      <c r="H14" s="7">
        <v>1080</v>
      </c>
      <c r="I14" s="74">
        <f>((C14*F14)+(D14*G14)+(E14*H14))*A14</f>
        <v>0</v>
      </c>
    </row>
    <row r="15" spans="1:9" x14ac:dyDescent="0.3">
      <c r="A15" s="146" t="s">
        <v>178</v>
      </c>
      <c r="B15" s="146"/>
      <c r="C15" s="146"/>
      <c r="D15" s="146"/>
      <c r="E15" s="146"/>
      <c r="F15" s="146"/>
      <c r="G15" s="146"/>
      <c r="H15" s="146"/>
      <c r="I15" s="146"/>
    </row>
    <row r="16" spans="1:9" x14ac:dyDescent="0.3">
      <c r="A16" s="17"/>
      <c r="B16" s="7" t="s">
        <v>179</v>
      </c>
      <c r="C16" s="17"/>
      <c r="D16" s="17"/>
      <c r="E16" s="17"/>
      <c r="F16" s="7">
        <v>6</v>
      </c>
      <c r="G16" s="7">
        <v>192</v>
      </c>
      <c r="H16" s="7">
        <v>720</v>
      </c>
      <c r="I16" s="74">
        <f t="shared" ref="I16:I43" si="0">((C16*F16)+(D16*G16)+(E16*H16))*A16</f>
        <v>0</v>
      </c>
    </row>
    <row r="17" spans="1:9" x14ac:dyDescent="0.3">
      <c r="A17" s="17"/>
      <c r="B17" s="7" t="s">
        <v>180</v>
      </c>
      <c r="C17" s="17"/>
      <c r="D17" s="17"/>
      <c r="E17" s="17"/>
      <c r="F17" s="7">
        <v>5</v>
      </c>
      <c r="G17" s="7">
        <v>160</v>
      </c>
      <c r="H17" s="7">
        <v>600</v>
      </c>
      <c r="I17" s="74">
        <f t="shared" si="0"/>
        <v>0</v>
      </c>
    </row>
    <row r="18" spans="1:9" x14ac:dyDescent="0.3">
      <c r="A18" s="17"/>
      <c r="B18" s="7" t="s">
        <v>181</v>
      </c>
      <c r="C18" s="17"/>
      <c r="D18" s="104"/>
      <c r="E18" s="104"/>
      <c r="F18" s="7">
        <v>14</v>
      </c>
      <c r="G18" s="7">
        <v>448</v>
      </c>
      <c r="H18" s="7">
        <v>1680</v>
      </c>
      <c r="I18" s="74">
        <f t="shared" si="0"/>
        <v>0</v>
      </c>
    </row>
    <row r="19" spans="1:9" x14ac:dyDescent="0.3">
      <c r="A19" s="17"/>
      <c r="B19" s="7" t="s">
        <v>182</v>
      </c>
      <c r="C19" s="17"/>
      <c r="D19" s="17"/>
      <c r="E19" s="17"/>
      <c r="F19" s="7">
        <v>15</v>
      </c>
      <c r="G19" s="7">
        <v>480</v>
      </c>
      <c r="H19" s="7">
        <v>1800</v>
      </c>
      <c r="I19" s="74">
        <f t="shared" si="0"/>
        <v>0</v>
      </c>
    </row>
    <row r="20" spans="1:9" x14ac:dyDescent="0.3">
      <c r="A20" s="17"/>
      <c r="B20" s="7" t="s">
        <v>183</v>
      </c>
      <c r="C20" s="17"/>
      <c r="D20" s="17"/>
      <c r="E20" s="17"/>
      <c r="F20" s="7">
        <v>21</v>
      </c>
      <c r="G20" s="7">
        <v>672</v>
      </c>
      <c r="H20" s="7">
        <v>2520</v>
      </c>
      <c r="I20" s="74">
        <f t="shared" si="0"/>
        <v>0</v>
      </c>
    </row>
    <row r="21" spans="1:9" x14ac:dyDescent="0.3">
      <c r="A21" s="17"/>
      <c r="B21" s="7" t="s">
        <v>184</v>
      </c>
      <c r="C21" s="17"/>
      <c r="D21" s="17"/>
      <c r="E21" s="17"/>
      <c r="F21" s="7">
        <v>8</v>
      </c>
      <c r="G21" s="7">
        <v>256</v>
      </c>
      <c r="H21" s="7">
        <v>960</v>
      </c>
      <c r="I21" s="74">
        <f t="shared" si="0"/>
        <v>0</v>
      </c>
    </row>
    <row r="22" spans="1:9" x14ac:dyDescent="0.3">
      <c r="A22" s="17"/>
      <c r="B22" s="7" t="s">
        <v>185</v>
      </c>
      <c r="C22" s="17"/>
      <c r="D22" s="17"/>
      <c r="E22" s="17"/>
      <c r="F22" s="7">
        <v>24</v>
      </c>
      <c r="G22" s="7">
        <v>768</v>
      </c>
      <c r="H22" s="7">
        <v>2880</v>
      </c>
      <c r="I22" s="74">
        <f t="shared" si="0"/>
        <v>0</v>
      </c>
    </row>
    <row r="23" spans="1:9" x14ac:dyDescent="0.3">
      <c r="A23" s="17"/>
      <c r="B23" s="7" t="s">
        <v>186</v>
      </c>
      <c r="C23" s="17"/>
      <c r="D23" s="17"/>
      <c r="E23" s="17"/>
      <c r="F23" s="7">
        <v>8</v>
      </c>
      <c r="G23" s="7">
        <v>256</v>
      </c>
      <c r="H23" s="7">
        <v>960</v>
      </c>
      <c r="I23" s="74">
        <f t="shared" si="0"/>
        <v>0</v>
      </c>
    </row>
    <row r="24" spans="1:9" x14ac:dyDescent="0.3">
      <c r="A24" s="17"/>
      <c r="B24" s="7" t="s">
        <v>187</v>
      </c>
      <c r="C24" s="17"/>
      <c r="D24" s="17"/>
      <c r="E24" s="17"/>
      <c r="F24" s="7">
        <v>15</v>
      </c>
      <c r="G24" s="7">
        <v>480</v>
      </c>
      <c r="H24" s="7">
        <v>1800</v>
      </c>
      <c r="I24" s="74">
        <f t="shared" si="0"/>
        <v>0</v>
      </c>
    </row>
    <row r="25" spans="1:9" x14ac:dyDescent="0.3">
      <c r="A25" s="17"/>
      <c r="B25" s="7" t="s">
        <v>188</v>
      </c>
      <c r="C25" s="17"/>
      <c r="D25" s="17"/>
      <c r="E25" s="17"/>
      <c r="F25" s="7">
        <v>21</v>
      </c>
      <c r="G25" s="7">
        <v>672</v>
      </c>
      <c r="H25" s="7">
        <v>2520</v>
      </c>
      <c r="I25" s="74">
        <f t="shared" si="0"/>
        <v>0</v>
      </c>
    </row>
    <row r="26" spans="1:9" x14ac:dyDescent="0.3">
      <c r="A26" s="17"/>
      <c r="B26" s="7" t="s">
        <v>189</v>
      </c>
      <c r="C26" s="17"/>
      <c r="D26" s="17"/>
      <c r="E26" s="17"/>
      <c r="F26" s="7">
        <v>7</v>
      </c>
      <c r="G26" s="7">
        <v>224</v>
      </c>
      <c r="H26" s="7">
        <v>840</v>
      </c>
      <c r="I26" s="74">
        <f t="shared" si="0"/>
        <v>0</v>
      </c>
    </row>
    <row r="27" spans="1:9" x14ac:dyDescent="0.3">
      <c r="A27" s="17"/>
      <c r="B27" s="7" t="s">
        <v>190</v>
      </c>
      <c r="C27" s="17"/>
      <c r="D27" s="17"/>
      <c r="E27" s="17"/>
      <c r="F27" s="7">
        <v>4</v>
      </c>
      <c r="G27" s="7">
        <v>128</v>
      </c>
      <c r="H27" s="7">
        <v>480</v>
      </c>
      <c r="I27" s="74">
        <f t="shared" si="0"/>
        <v>0</v>
      </c>
    </row>
    <row r="28" spans="1:9" x14ac:dyDescent="0.3">
      <c r="A28" s="17">
        <v>1</v>
      </c>
      <c r="B28" s="7" t="s">
        <v>191</v>
      </c>
      <c r="C28" s="17"/>
      <c r="D28" s="17"/>
      <c r="E28" s="17">
        <f>5/4</f>
        <v>1.25</v>
      </c>
      <c r="F28" s="7">
        <v>25</v>
      </c>
      <c r="G28" s="7">
        <v>800</v>
      </c>
      <c r="H28" s="7">
        <v>3000</v>
      </c>
      <c r="I28" s="74">
        <f t="shared" si="0"/>
        <v>3750</v>
      </c>
    </row>
    <row r="29" spans="1:9" x14ac:dyDescent="0.3">
      <c r="A29" s="17"/>
      <c r="B29" s="7" t="s">
        <v>192</v>
      </c>
      <c r="C29" s="17"/>
      <c r="D29" s="17"/>
      <c r="E29" s="17"/>
      <c r="F29" s="7">
        <v>20</v>
      </c>
      <c r="G29" s="7">
        <v>640</v>
      </c>
      <c r="H29" s="7">
        <v>2400</v>
      </c>
      <c r="I29" s="74">
        <f t="shared" si="0"/>
        <v>0</v>
      </c>
    </row>
    <row r="30" spans="1:9" x14ac:dyDescent="0.3">
      <c r="A30" s="17"/>
      <c r="B30" s="7" t="s">
        <v>193</v>
      </c>
      <c r="C30" s="17"/>
      <c r="D30" s="17"/>
      <c r="E30" s="17"/>
      <c r="F30" s="7">
        <v>81</v>
      </c>
      <c r="G30" s="7">
        <v>2592</v>
      </c>
      <c r="H30" s="7">
        <v>9720</v>
      </c>
      <c r="I30" s="74">
        <f t="shared" si="0"/>
        <v>0</v>
      </c>
    </row>
    <row r="31" spans="1:9" x14ac:dyDescent="0.3">
      <c r="A31" s="17"/>
      <c r="B31" s="7" t="s">
        <v>194</v>
      </c>
      <c r="C31" s="17"/>
      <c r="D31" s="17"/>
      <c r="E31" s="17"/>
      <c r="F31" s="7">
        <v>24</v>
      </c>
      <c r="G31" s="7">
        <v>768</v>
      </c>
      <c r="H31" s="7">
        <v>2880</v>
      </c>
      <c r="I31" s="74">
        <f t="shared" si="0"/>
        <v>0</v>
      </c>
    </row>
    <row r="32" spans="1:9" x14ac:dyDescent="0.3">
      <c r="A32" s="17"/>
      <c r="B32" s="7" t="s">
        <v>195</v>
      </c>
      <c r="C32" s="17"/>
      <c r="D32" s="17"/>
      <c r="E32" s="17"/>
      <c r="F32" s="7">
        <v>4</v>
      </c>
      <c r="G32" s="7">
        <v>128</v>
      </c>
      <c r="H32" s="7">
        <v>480</v>
      </c>
      <c r="I32" s="74">
        <f t="shared" si="0"/>
        <v>0</v>
      </c>
    </row>
    <row r="33" spans="1:9" x14ac:dyDescent="0.3">
      <c r="A33" s="17"/>
      <c r="B33" s="7" t="s">
        <v>196</v>
      </c>
      <c r="C33" s="17"/>
      <c r="D33" s="17"/>
      <c r="E33" s="17"/>
      <c r="F33" s="7">
        <v>13</v>
      </c>
      <c r="G33" s="7">
        <v>416</v>
      </c>
      <c r="H33" s="7">
        <v>1560</v>
      </c>
      <c r="I33" s="74">
        <f t="shared" si="0"/>
        <v>0</v>
      </c>
    </row>
    <row r="34" spans="1:9" x14ac:dyDescent="0.3">
      <c r="A34" s="17"/>
      <c r="B34" s="7" t="s">
        <v>197</v>
      </c>
      <c r="C34" s="17"/>
      <c r="D34" s="17"/>
      <c r="E34" s="17"/>
      <c r="F34" s="7">
        <v>28</v>
      </c>
      <c r="G34" s="7">
        <v>896</v>
      </c>
      <c r="H34" s="7">
        <v>3360</v>
      </c>
      <c r="I34" s="74">
        <f t="shared" si="0"/>
        <v>0</v>
      </c>
    </row>
    <row r="35" spans="1:9" x14ac:dyDescent="0.3">
      <c r="A35" s="17"/>
      <c r="B35" s="7" t="s">
        <v>198</v>
      </c>
      <c r="C35" s="17"/>
      <c r="D35" s="17"/>
      <c r="E35" s="17"/>
      <c r="F35" s="7">
        <v>10</v>
      </c>
      <c r="G35" s="7">
        <v>320</v>
      </c>
      <c r="H35" s="7">
        <v>1200</v>
      </c>
      <c r="I35" s="74">
        <f t="shared" si="0"/>
        <v>0</v>
      </c>
    </row>
    <row r="36" spans="1:9" x14ac:dyDescent="0.3">
      <c r="A36" s="17"/>
      <c r="B36" s="7" t="s">
        <v>199</v>
      </c>
      <c r="C36" s="17"/>
      <c r="D36" s="17"/>
      <c r="E36" s="17"/>
      <c r="F36" s="7">
        <v>8</v>
      </c>
      <c r="G36" s="7">
        <v>256</v>
      </c>
      <c r="H36" s="7">
        <v>960</v>
      </c>
      <c r="I36" s="74">
        <f t="shared" si="0"/>
        <v>0</v>
      </c>
    </row>
    <row r="37" spans="1:9" x14ac:dyDescent="0.3">
      <c r="A37" s="17"/>
      <c r="B37" s="7" t="s">
        <v>200</v>
      </c>
      <c r="C37" s="17"/>
      <c r="D37" s="17"/>
      <c r="E37" s="17"/>
      <c r="F37" s="7">
        <v>22</v>
      </c>
      <c r="G37" s="7">
        <v>704</v>
      </c>
      <c r="H37" s="7">
        <v>2640</v>
      </c>
      <c r="I37" s="74">
        <f t="shared" si="0"/>
        <v>0</v>
      </c>
    </row>
    <row r="38" spans="1:9" x14ac:dyDescent="0.3">
      <c r="A38" s="17"/>
      <c r="B38" s="7" t="s">
        <v>201</v>
      </c>
      <c r="C38" s="17"/>
      <c r="D38" s="17"/>
      <c r="E38" s="17"/>
      <c r="F38" s="7">
        <v>32</v>
      </c>
      <c r="G38" s="7">
        <v>1024</v>
      </c>
      <c r="H38" s="7">
        <v>3840</v>
      </c>
      <c r="I38" s="74">
        <f t="shared" si="0"/>
        <v>0</v>
      </c>
    </row>
    <row r="39" spans="1:9" x14ac:dyDescent="0.3">
      <c r="A39" s="17"/>
      <c r="B39" s="7" t="s">
        <v>202</v>
      </c>
      <c r="C39" s="17"/>
      <c r="D39" s="17"/>
      <c r="E39" s="17"/>
      <c r="F39" s="7">
        <v>8</v>
      </c>
      <c r="G39" s="7">
        <v>256</v>
      </c>
      <c r="H39" s="7">
        <v>960</v>
      </c>
      <c r="I39" s="74">
        <f t="shared" si="0"/>
        <v>0</v>
      </c>
    </row>
    <row r="40" spans="1:9" x14ac:dyDescent="0.3">
      <c r="A40" s="17"/>
      <c r="B40" s="7" t="s">
        <v>203</v>
      </c>
      <c r="C40" s="17"/>
      <c r="D40" s="17"/>
      <c r="E40" s="17"/>
      <c r="F40" s="7">
        <v>15</v>
      </c>
      <c r="G40" s="7">
        <v>480</v>
      </c>
      <c r="H40" s="7">
        <v>1800</v>
      </c>
      <c r="I40" s="74">
        <f t="shared" si="0"/>
        <v>0</v>
      </c>
    </row>
    <row r="41" spans="1:9" x14ac:dyDescent="0.3">
      <c r="A41" s="17"/>
      <c r="B41" s="7" t="s">
        <v>204</v>
      </c>
      <c r="C41" s="17"/>
      <c r="D41" s="17"/>
      <c r="E41" s="17"/>
      <c r="F41" s="7">
        <v>15</v>
      </c>
      <c r="G41" s="7">
        <v>480</v>
      </c>
      <c r="H41" s="7">
        <v>1800</v>
      </c>
      <c r="I41" s="74">
        <f t="shared" si="0"/>
        <v>0</v>
      </c>
    </row>
    <row r="42" spans="1:9" x14ac:dyDescent="0.3">
      <c r="A42" s="17"/>
      <c r="B42" s="7" t="s">
        <v>205</v>
      </c>
      <c r="C42" s="17"/>
      <c r="D42" s="17"/>
      <c r="E42" s="17"/>
      <c r="F42" s="7">
        <v>38</v>
      </c>
      <c r="G42" s="7">
        <v>1216</v>
      </c>
      <c r="H42" s="7">
        <v>3648</v>
      </c>
      <c r="I42" s="74">
        <f t="shared" si="0"/>
        <v>0</v>
      </c>
    </row>
    <row r="43" spans="1:9" x14ac:dyDescent="0.3">
      <c r="A43" s="17"/>
      <c r="B43" s="7" t="s">
        <v>206</v>
      </c>
      <c r="C43" s="17"/>
      <c r="D43" s="17"/>
      <c r="E43" s="17"/>
      <c r="F43" s="7">
        <v>10</v>
      </c>
      <c r="G43" s="7">
        <v>320</v>
      </c>
      <c r="H43" s="7">
        <v>1200</v>
      </c>
      <c r="I43" s="74">
        <f t="shared" si="0"/>
        <v>0</v>
      </c>
    </row>
    <row r="44" spans="1:9" x14ac:dyDescent="0.3">
      <c r="A44" s="146" t="s">
        <v>207</v>
      </c>
      <c r="B44" s="146"/>
      <c r="C44" s="146"/>
      <c r="D44" s="146"/>
      <c r="E44" s="146"/>
      <c r="F44" s="146"/>
      <c r="G44" s="146"/>
      <c r="H44" s="146"/>
      <c r="I44" s="146"/>
    </row>
    <row r="45" spans="1:9" x14ac:dyDescent="0.3">
      <c r="A45" s="17"/>
      <c r="B45" s="7" t="s">
        <v>208</v>
      </c>
      <c r="C45" s="17"/>
      <c r="D45" s="17"/>
      <c r="E45" s="17"/>
      <c r="F45" s="7">
        <v>72</v>
      </c>
      <c r="G45" s="7">
        <v>2304</v>
      </c>
      <c r="H45" s="7">
        <v>8640</v>
      </c>
      <c r="I45" s="74">
        <f>((C45*F45)+(D45*G45)+(E45*H45))*A45</f>
        <v>0</v>
      </c>
    </row>
    <row r="46" spans="1:9" x14ac:dyDescent="0.3">
      <c r="A46" s="17"/>
      <c r="B46" s="7" t="s">
        <v>209</v>
      </c>
      <c r="C46" s="17"/>
      <c r="D46" s="17"/>
      <c r="E46" s="17"/>
      <c r="F46" s="7">
        <v>32</v>
      </c>
      <c r="G46" s="7">
        <v>1024</v>
      </c>
      <c r="H46" s="7">
        <v>3840</v>
      </c>
      <c r="I46" s="74">
        <f>((C46*F46)+(D46*G46)+(E46*H46))*A46</f>
        <v>0</v>
      </c>
    </row>
    <row r="47" spans="1:9" x14ac:dyDescent="0.3">
      <c r="A47" s="17"/>
      <c r="B47" s="7" t="s">
        <v>210</v>
      </c>
      <c r="C47" s="17"/>
      <c r="D47" s="17"/>
      <c r="E47" s="17"/>
      <c r="F47" s="7">
        <v>20</v>
      </c>
      <c r="G47" s="7">
        <v>640</v>
      </c>
      <c r="H47" s="7">
        <v>2400</v>
      </c>
      <c r="I47" s="74">
        <f>((C47*F47)+(D47*G47)+(E47*H47))*A47</f>
        <v>0</v>
      </c>
    </row>
    <row r="48" spans="1:9" x14ac:dyDescent="0.3">
      <c r="A48" s="146" t="s">
        <v>211</v>
      </c>
      <c r="B48" s="146"/>
      <c r="C48" s="146"/>
      <c r="D48" s="146"/>
      <c r="E48" s="146"/>
      <c r="F48" s="146"/>
      <c r="G48" s="146"/>
      <c r="H48" s="146"/>
      <c r="I48" s="146"/>
    </row>
    <row r="49" spans="1:9" x14ac:dyDescent="0.3">
      <c r="A49" s="17"/>
      <c r="B49" s="7" t="s">
        <v>212</v>
      </c>
      <c r="C49" s="17"/>
      <c r="D49" s="17"/>
      <c r="E49" s="17"/>
      <c r="F49" s="7">
        <v>15</v>
      </c>
      <c r="G49" s="7">
        <v>480</v>
      </c>
      <c r="H49" s="7">
        <v>1800</v>
      </c>
      <c r="I49" s="74">
        <f t="shared" ref="I49:I55" si="1">((C49*F49)+(D49*G49)+(E49*H49))*A49</f>
        <v>0</v>
      </c>
    </row>
    <row r="50" spans="1:9" x14ac:dyDescent="0.3">
      <c r="A50" s="17"/>
      <c r="B50" s="7" t="s">
        <v>213</v>
      </c>
      <c r="C50" s="17"/>
      <c r="D50" s="17"/>
      <c r="E50" s="17"/>
      <c r="F50" s="7">
        <v>8</v>
      </c>
      <c r="G50" s="7">
        <v>256</v>
      </c>
      <c r="H50" s="7">
        <v>960</v>
      </c>
      <c r="I50" s="74">
        <f t="shared" si="1"/>
        <v>0</v>
      </c>
    </row>
    <row r="51" spans="1:9" x14ac:dyDescent="0.3">
      <c r="A51" s="17"/>
      <c r="B51" s="7" t="s">
        <v>214</v>
      </c>
      <c r="C51" s="17"/>
      <c r="D51" s="17"/>
      <c r="E51" s="17"/>
      <c r="F51" s="7">
        <v>21</v>
      </c>
      <c r="G51" s="7">
        <v>672</v>
      </c>
      <c r="H51" s="7">
        <v>2520</v>
      </c>
      <c r="I51" s="74">
        <f t="shared" si="1"/>
        <v>0</v>
      </c>
    </row>
    <row r="52" spans="1:9" x14ac:dyDescent="0.3">
      <c r="A52" s="17"/>
      <c r="B52" s="17" t="s">
        <v>216</v>
      </c>
      <c r="C52" s="17"/>
      <c r="D52" s="17"/>
      <c r="E52" s="17"/>
      <c r="F52" s="17"/>
      <c r="G52" s="17"/>
      <c r="H52" s="17"/>
      <c r="I52" s="74">
        <f t="shared" si="1"/>
        <v>0</v>
      </c>
    </row>
    <row r="53" spans="1:9" x14ac:dyDescent="0.3">
      <c r="A53" s="17"/>
      <c r="B53" s="17" t="s">
        <v>216</v>
      </c>
      <c r="C53" s="17"/>
      <c r="D53" s="17"/>
      <c r="E53" s="17"/>
      <c r="F53" s="17"/>
      <c r="G53" s="17"/>
      <c r="H53" s="17"/>
      <c r="I53" s="74">
        <f t="shared" si="1"/>
        <v>0</v>
      </c>
    </row>
    <row r="54" spans="1:9" x14ac:dyDescent="0.3">
      <c r="A54" s="17"/>
      <c r="B54" s="17" t="s">
        <v>216</v>
      </c>
      <c r="C54" s="17"/>
      <c r="D54" s="17"/>
      <c r="E54" s="17"/>
      <c r="F54" s="17"/>
      <c r="G54" s="17"/>
      <c r="H54" s="17"/>
      <c r="I54" s="74">
        <f t="shared" si="1"/>
        <v>0</v>
      </c>
    </row>
    <row r="55" spans="1:9" x14ac:dyDescent="0.3">
      <c r="A55" s="17"/>
      <c r="B55" s="17" t="s">
        <v>216</v>
      </c>
      <c r="C55" s="17"/>
      <c r="D55" s="17"/>
      <c r="E55" s="17"/>
      <c r="F55" s="17"/>
      <c r="G55" s="17"/>
      <c r="H55" s="17"/>
      <c r="I55" s="74">
        <f t="shared" si="1"/>
        <v>0</v>
      </c>
    </row>
    <row r="56" spans="1:9" x14ac:dyDescent="0.3">
      <c r="A56" s="142" t="s">
        <v>171</v>
      </c>
      <c r="B56" s="143"/>
      <c r="C56" s="143"/>
      <c r="D56" s="143"/>
      <c r="E56" s="143"/>
      <c r="F56" s="143"/>
      <c r="G56" s="143"/>
      <c r="H56" s="144"/>
      <c r="I56" s="74">
        <f>SUM(I49:I55,I45:I47,I16:I43,I10:I14)</f>
        <v>3750</v>
      </c>
    </row>
  </sheetData>
  <mergeCells count="6">
    <mergeCell ref="A56:H56"/>
    <mergeCell ref="A1:I1"/>
    <mergeCell ref="A48:I48"/>
    <mergeCell ref="A44:I44"/>
    <mergeCell ref="A15:I15"/>
    <mergeCell ref="A9:I9"/>
  </mergeCells>
  <pageMargins left="0.7" right="0.7" top="0.75" bottom="0.75" header="0.3" footer="0.3"/>
  <pageSetup paperSize="256" scale="72" orientation="portrait" horizontalDpi="1200" verticalDpi="12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FD16-FADC-4209-B2C5-3A3314D4DDFB}">
  <dimension ref="B1:N18"/>
  <sheetViews>
    <sheetView view="pageLayout" zoomScaleNormal="100" workbookViewId="0">
      <selection activeCell="B17" sqref="B17"/>
    </sheetView>
  </sheetViews>
  <sheetFormatPr defaultRowHeight="14.4" x14ac:dyDescent="0.3"/>
  <cols>
    <col min="2" max="2" width="22.44140625" customWidth="1"/>
    <col min="3" max="14" width="11" customWidth="1"/>
  </cols>
  <sheetData>
    <row r="1" spans="2:14" ht="30" customHeight="1" x14ac:dyDescent="0.3">
      <c r="C1" s="148" t="s">
        <v>221</v>
      </c>
      <c r="D1" s="148"/>
      <c r="E1" s="148" t="s">
        <v>222</v>
      </c>
      <c r="F1" s="148"/>
      <c r="G1" s="148" t="s">
        <v>223</v>
      </c>
      <c r="H1" s="148"/>
      <c r="I1" s="148" t="s">
        <v>224</v>
      </c>
      <c r="J1" s="148"/>
      <c r="K1" s="148" t="s">
        <v>225</v>
      </c>
      <c r="L1" s="148"/>
      <c r="M1" s="148" t="s">
        <v>226</v>
      </c>
      <c r="N1" s="148"/>
    </row>
    <row r="2" spans="2:14" s="61" customFormat="1" ht="28.8" x14ac:dyDescent="0.3">
      <c r="C2" s="64" t="s">
        <v>233</v>
      </c>
      <c r="D2" s="64" t="s">
        <v>235</v>
      </c>
      <c r="E2" s="64" t="s">
        <v>233</v>
      </c>
      <c r="F2" s="64" t="s">
        <v>235</v>
      </c>
      <c r="G2" s="64" t="s">
        <v>233</v>
      </c>
      <c r="H2" s="64" t="s">
        <v>235</v>
      </c>
      <c r="I2" s="64" t="s">
        <v>233</v>
      </c>
      <c r="J2" s="64" t="s">
        <v>235</v>
      </c>
      <c r="K2" s="64" t="s">
        <v>233</v>
      </c>
      <c r="L2" s="64" t="s">
        <v>235</v>
      </c>
      <c r="M2" s="64" t="s">
        <v>233</v>
      </c>
      <c r="N2" s="64" t="s">
        <v>235</v>
      </c>
    </row>
    <row r="3" spans="2:14" x14ac:dyDescent="0.3">
      <c r="B3" s="62" t="s">
        <v>217</v>
      </c>
      <c r="C3" s="17">
        <v>1</v>
      </c>
      <c r="D3" s="63">
        <v>125</v>
      </c>
      <c r="E3" s="17">
        <v>1</v>
      </c>
      <c r="F3" s="63">
        <v>170</v>
      </c>
      <c r="G3" s="17">
        <v>1</v>
      </c>
      <c r="H3" s="63">
        <v>210</v>
      </c>
      <c r="I3" s="17">
        <v>3</v>
      </c>
      <c r="J3" s="63">
        <v>140</v>
      </c>
      <c r="K3" s="17"/>
      <c r="L3" s="63">
        <v>190</v>
      </c>
      <c r="M3" s="17"/>
      <c r="N3" s="63">
        <v>230</v>
      </c>
    </row>
    <row r="4" spans="2:14" x14ac:dyDescent="0.3">
      <c r="B4" s="62" t="s">
        <v>218</v>
      </c>
      <c r="C4" s="17">
        <v>2</v>
      </c>
      <c r="D4" s="63">
        <v>170</v>
      </c>
      <c r="E4" s="17">
        <v>2</v>
      </c>
      <c r="F4" s="63">
        <v>230</v>
      </c>
      <c r="G4" s="17">
        <v>2</v>
      </c>
      <c r="H4" s="63">
        <v>290</v>
      </c>
      <c r="I4" s="17">
        <v>2</v>
      </c>
      <c r="J4" s="63">
        <v>190</v>
      </c>
      <c r="K4" s="17"/>
      <c r="L4" s="63">
        <v>260</v>
      </c>
      <c r="M4" s="17"/>
      <c r="N4" s="63">
        <v>320</v>
      </c>
    </row>
    <row r="5" spans="2:14" x14ac:dyDescent="0.3">
      <c r="B5" s="62" t="s">
        <v>219</v>
      </c>
      <c r="C5" s="17">
        <v>1</v>
      </c>
      <c r="D5" s="63">
        <v>200</v>
      </c>
      <c r="E5" s="17">
        <v>3</v>
      </c>
      <c r="F5" s="63">
        <v>270</v>
      </c>
      <c r="G5" s="17">
        <v>3</v>
      </c>
      <c r="H5" s="63">
        <v>330</v>
      </c>
      <c r="I5" s="17"/>
      <c r="J5" s="63">
        <v>220</v>
      </c>
      <c r="K5" s="17"/>
      <c r="L5" s="63">
        <v>300</v>
      </c>
      <c r="M5" s="17"/>
      <c r="N5" s="63">
        <v>370</v>
      </c>
    </row>
    <row r="6" spans="2:14" x14ac:dyDescent="0.3">
      <c r="B6" s="62" t="s">
        <v>220</v>
      </c>
      <c r="C6" s="17">
        <v>0</v>
      </c>
      <c r="D6" s="63">
        <v>210</v>
      </c>
      <c r="E6" s="17"/>
      <c r="F6" s="63">
        <v>290</v>
      </c>
      <c r="G6" s="17"/>
      <c r="H6" s="63">
        <v>360</v>
      </c>
      <c r="I6" s="17"/>
      <c r="J6" s="63">
        <v>235</v>
      </c>
      <c r="K6" s="17"/>
      <c r="L6" s="63">
        <v>320</v>
      </c>
      <c r="M6" s="17"/>
      <c r="N6" s="63">
        <v>400</v>
      </c>
    </row>
    <row r="7" spans="2:14" x14ac:dyDescent="0.3">
      <c r="C7" s="65" t="s">
        <v>234</v>
      </c>
      <c r="D7" s="66">
        <f>IFERROR(((C3*D3)+(C4*D4)+(C5*D5)+(C6*D6))/SUM(C3:C6),"")</f>
        <v>166.25</v>
      </c>
      <c r="F7" s="66">
        <f>IFERROR(((E3*F3)+(E4*F4)+(E5*F5)+(E6*F6))/SUM(E3:E6),"")</f>
        <v>240</v>
      </c>
      <c r="H7" s="66">
        <f>IFERROR(((G3*H3)+(G4*H4)+(G5*H5)+(G6*H6))/SUM(G3:G6),"")</f>
        <v>296.66666666666669</v>
      </c>
      <c r="J7" s="66">
        <f>IFERROR(((I3*J3)+(I4*J4)+(I5*J5)+(I6*J6))/SUM(I3:I6),"")</f>
        <v>160</v>
      </c>
      <c r="L7" s="66" t="str">
        <f>IFERROR(((K3*L3)+(K4*L4)+(K5*L5)+(K6*L6))/SUM(K3:K6),"")</f>
        <v/>
      </c>
      <c r="N7" s="66" t="str">
        <f>IFERROR(((M3*N3)+(M4*N4)+(M5*N5)+(M6*N6))/SUM(M3:M6),"")</f>
        <v/>
      </c>
    </row>
    <row r="9" spans="2:14" x14ac:dyDescent="0.3">
      <c r="B9" s="149" t="s">
        <v>227</v>
      </c>
      <c r="C9" s="149"/>
      <c r="D9" s="67">
        <v>250</v>
      </c>
    </row>
    <row r="10" spans="2:14" x14ac:dyDescent="0.3">
      <c r="B10" s="149" t="s">
        <v>228</v>
      </c>
      <c r="C10" s="149"/>
      <c r="D10" s="67">
        <v>210</v>
      </c>
    </row>
    <row r="11" spans="2:14" x14ac:dyDescent="0.3">
      <c r="B11" s="149" t="s">
        <v>229</v>
      </c>
      <c r="C11" s="149"/>
      <c r="D11" s="67">
        <v>100</v>
      </c>
    </row>
    <row r="12" spans="2:14" x14ac:dyDescent="0.3">
      <c r="B12" s="149" t="s">
        <v>230</v>
      </c>
      <c r="C12" s="149"/>
      <c r="D12" s="67">
        <v>175</v>
      </c>
    </row>
    <row r="13" spans="2:14" x14ac:dyDescent="0.3">
      <c r="B13" s="149" t="s">
        <v>231</v>
      </c>
      <c r="C13" s="149"/>
      <c r="D13" s="67">
        <v>110</v>
      </c>
    </row>
    <row r="14" spans="2:14" x14ac:dyDescent="0.3">
      <c r="B14" s="149" t="s">
        <v>232</v>
      </c>
      <c r="C14" s="149"/>
      <c r="D14" s="67">
        <v>125</v>
      </c>
    </row>
    <row r="16" spans="2:14" ht="123.75" customHeight="1" x14ac:dyDescent="0.3">
      <c r="B16" s="147" t="s">
        <v>314</v>
      </c>
      <c r="C16" s="147"/>
      <c r="D16" s="147"/>
      <c r="E16" s="147"/>
      <c r="F16" s="147"/>
      <c r="G16" s="147"/>
      <c r="H16" s="147"/>
      <c r="I16" s="147"/>
      <c r="J16" s="147"/>
      <c r="K16" s="147"/>
      <c r="L16" s="147"/>
      <c r="M16" s="147"/>
      <c r="N16" s="147"/>
    </row>
    <row r="18" spans="4:5" x14ac:dyDescent="0.3">
      <c r="D18" s="103"/>
      <c r="E18" s="103"/>
    </row>
  </sheetData>
  <mergeCells count="13">
    <mergeCell ref="B16:N16"/>
    <mergeCell ref="M1:N1"/>
    <mergeCell ref="K1:L1"/>
    <mergeCell ref="I1:J1"/>
    <mergeCell ref="G1:H1"/>
    <mergeCell ref="E1:F1"/>
    <mergeCell ref="C1:D1"/>
    <mergeCell ref="B14:C14"/>
    <mergeCell ref="B13:C13"/>
    <mergeCell ref="B12:C12"/>
    <mergeCell ref="B11:C11"/>
    <mergeCell ref="B10:C10"/>
    <mergeCell ref="B9:C9"/>
  </mergeCells>
  <pageMargins left="0.7" right="0.7" top="0.75" bottom="0.75" header="0.3" footer="0.3"/>
  <pageSetup paperSize="256" scale="56" orientation="portrait" horizontalDpi="1200" verticalDpi="1200"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vt:lpstr>
      <vt:lpstr>Recap</vt:lpstr>
      <vt:lpstr>Takeoff</vt:lpstr>
      <vt:lpstr>Rentals</vt:lpstr>
      <vt:lpstr>Labor Rates</vt:lpstr>
      <vt:lpstr>Material_Tax</vt:lpstr>
      <vt:lpstr>Cover!Print_Area</vt:lpstr>
      <vt:lpstr>Rate_Bond</vt:lpstr>
      <vt:lpstr>Total_Bond</vt:lpstr>
      <vt:lpstr>Total_Excavation</vt:lpstr>
      <vt:lpstr>Total_HVACEq</vt:lpstr>
      <vt:lpstr>Total_OHFee_Labor</vt:lpstr>
      <vt:lpstr>Total_OHFee_Material</vt:lpstr>
      <vt:lpstr>Total_ProcessEQ</vt:lpstr>
      <vt:lpstr>Total_Subcontracts</vt:lpstr>
      <vt:lpstr>Total_SubOHFee</vt:lpstr>
      <vt:lpstr>Total_Subtotal</vt:lpstr>
      <vt:lpstr>Total_Warranty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Dunk</dc:creator>
  <cp:lastModifiedBy>Lynn Dunk</cp:lastModifiedBy>
  <cp:lastPrinted>2024-02-04T02:08:58Z</cp:lastPrinted>
  <dcterms:created xsi:type="dcterms:W3CDTF">2023-12-29T20:19:58Z</dcterms:created>
  <dcterms:modified xsi:type="dcterms:W3CDTF">2024-02-05T06:40:58Z</dcterms:modified>
</cp:coreProperties>
</file>